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Finch\all_files\"/>
    </mc:Choice>
  </mc:AlternateContent>
  <xr:revisionPtr revIDLastSave="0" documentId="13_ncr:1_{2DAA5FAF-5DEA-465B-B9C4-2A4CD3243EC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ummary" sheetId="1" r:id="rId1"/>
    <sheet name="November" sheetId="2" r:id="rId2"/>
    <sheet name="December" sheetId="3" r:id="rId3"/>
    <sheet name="January" sheetId="4" r:id="rId4"/>
    <sheet name="February" sheetId="5" r:id="rId5"/>
    <sheet name="March" sheetId="6" r:id="rId6"/>
    <sheet name="Evaluation Warning" sheetId="7" r:id="rId7"/>
  </sheets>
  <definedNames>
    <definedName name="_xlnm.Print_Area" localSheetId="0">Summary!$A$1:$J$84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6" l="1"/>
  <c r="Q42" i="6"/>
  <c r="P41" i="6"/>
  <c r="Q40" i="6"/>
  <c r="Q39" i="6"/>
  <c r="Q38" i="6"/>
  <c r="G38" i="6"/>
  <c r="F38" i="6"/>
  <c r="E38" i="6"/>
  <c r="D38" i="6"/>
  <c r="Q37" i="6"/>
  <c r="Q36" i="6"/>
  <c r="Q35" i="6"/>
  <c r="Q34" i="6"/>
  <c r="P34" i="6"/>
  <c r="J82" i="1" s="1"/>
  <c r="H34" i="6"/>
  <c r="H38" i="6" s="1"/>
  <c r="G34" i="6"/>
  <c r="F34" i="6"/>
  <c r="E34" i="6"/>
  <c r="D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5" i="6"/>
  <c r="P14" i="6"/>
  <c r="P16" i="6" s="1"/>
  <c r="Q13" i="6"/>
  <c r="Q12" i="6"/>
  <c r="C12" i="6"/>
  <c r="C14" i="6" s="1"/>
  <c r="B12" i="6"/>
  <c r="B14" i="6" s="1"/>
  <c r="A12" i="6"/>
  <c r="A14" i="6" s="1"/>
  <c r="Q11" i="6"/>
  <c r="Q10" i="6"/>
  <c r="Q9" i="6"/>
  <c r="Q8" i="6"/>
  <c r="P45" i="5"/>
  <c r="Q45" i="5" s="1"/>
  <c r="Q44" i="5"/>
  <c r="Q42" i="5"/>
  <c r="P41" i="5"/>
  <c r="Q41" i="5" s="1"/>
  <c r="Q40" i="5"/>
  <c r="Q39" i="5"/>
  <c r="Q38" i="5"/>
  <c r="Q37" i="5"/>
  <c r="Q36" i="5"/>
  <c r="H36" i="5"/>
  <c r="G36" i="5"/>
  <c r="F36" i="5"/>
  <c r="E36" i="5"/>
  <c r="D36" i="5"/>
  <c r="Q35" i="5"/>
  <c r="Q34" i="5"/>
  <c r="P34" i="5"/>
  <c r="J65" i="1" s="1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5" i="5"/>
  <c r="Q14" i="5"/>
  <c r="P14" i="5"/>
  <c r="P16" i="5" s="1"/>
  <c r="C14" i="5"/>
  <c r="B14" i="5"/>
  <c r="Q13" i="5"/>
  <c r="Q12" i="5"/>
  <c r="D12" i="5"/>
  <c r="D14" i="5" s="1"/>
  <c r="C12" i="5"/>
  <c r="B12" i="5"/>
  <c r="Q11" i="5"/>
  <c r="Q10" i="5"/>
  <c r="Q9" i="5"/>
  <c r="Q8" i="5"/>
  <c r="Q44" i="4"/>
  <c r="Q42" i="4"/>
  <c r="P41" i="4"/>
  <c r="Q41" i="4" s="1"/>
  <c r="Q40" i="4"/>
  <c r="Q39" i="4"/>
  <c r="Q38" i="4"/>
  <c r="Q37" i="4"/>
  <c r="Q36" i="4"/>
  <c r="Q35" i="4"/>
  <c r="P34" i="4"/>
  <c r="J48" i="1" s="1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P16" i="4"/>
  <c r="Q16" i="4" s="1"/>
  <c r="Q15" i="4"/>
  <c r="P14" i="4"/>
  <c r="P45" i="4" s="1"/>
  <c r="Q45" i="4" s="1"/>
  <c r="Q13" i="4"/>
  <c r="Q12" i="4"/>
  <c r="Q11" i="4"/>
  <c r="Q10" i="4"/>
  <c r="Q9" i="4"/>
  <c r="Q8" i="4"/>
  <c r="Q44" i="3"/>
  <c r="Q42" i="3"/>
  <c r="P41" i="3"/>
  <c r="J29" i="1" s="1"/>
  <c r="Q40" i="3"/>
  <c r="Q39" i="3"/>
  <c r="Q38" i="3"/>
  <c r="Q37" i="3"/>
  <c r="Q36" i="3"/>
  <c r="Q35" i="3"/>
  <c r="P34" i="3"/>
  <c r="P43" i="3" s="1"/>
  <c r="Q43" i="3" s="1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P16" i="3"/>
  <c r="Q16" i="3" s="1"/>
  <c r="Q15" i="3"/>
  <c r="P14" i="3"/>
  <c r="P45" i="3" s="1"/>
  <c r="Q45" i="3" s="1"/>
  <c r="D14" i="3"/>
  <c r="Q13" i="3"/>
  <c r="Q12" i="3"/>
  <c r="D12" i="3"/>
  <c r="C12" i="3"/>
  <c r="C14" i="3" s="1"/>
  <c r="B12" i="3"/>
  <c r="B14" i="3" s="1"/>
  <c r="Q11" i="3"/>
  <c r="Q10" i="3"/>
  <c r="Q9" i="3"/>
  <c r="Q8" i="3"/>
  <c r="P45" i="2"/>
  <c r="Q45" i="2" s="1"/>
  <c r="Q44" i="2"/>
  <c r="Q42" i="2"/>
  <c r="Q41" i="2"/>
  <c r="P41" i="2"/>
  <c r="J12" i="1" s="1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5" i="2"/>
  <c r="P14" i="2"/>
  <c r="P16" i="2" s="1"/>
  <c r="Q13" i="2"/>
  <c r="Q12" i="2"/>
  <c r="D12" i="2"/>
  <c r="Q11" i="2"/>
  <c r="Q10" i="2"/>
  <c r="Q9" i="2"/>
  <c r="Q8" i="2"/>
  <c r="J80" i="1"/>
  <c r="H66" i="1"/>
  <c r="J63" i="1"/>
  <c r="J46" i="1"/>
  <c r="J14" i="1"/>
  <c r="M7" i="1"/>
  <c r="J62" i="1" l="1"/>
  <c r="Q16" i="5"/>
  <c r="P43" i="5"/>
  <c r="Q43" i="5" s="1"/>
  <c r="J79" i="1"/>
  <c r="J81" i="1" s="1"/>
  <c r="J83" i="1" s="1"/>
  <c r="Q16" i="6"/>
  <c r="J64" i="1"/>
  <c r="J66" i="1" s="1"/>
  <c r="J30" i="1"/>
  <c r="J47" i="1"/>
  <c r="J49" i="1" s="1"/>
  <c r="J11" i="1"/>
  <c r="J13" i="1" s="1"/>
  <c r="J15" i="1" s="1"/>
  <c r="P43" i="2"/>
  <c r="Q43" i="2" s="1"/>
  <c r="Q16" i="2"/>
  <c r="P43" i="6"/>
  <c r="Q43" i="6" s="1"/>
  <c r="Q14" i="3"/>
  <c r="Q34" i="3"/>
  <c r="Q14" i="4"/>
  <c r="Q34" i="4"/>
  <c r="Q41" i="3"/>
  <c r="J31" i="1"/>
  <c r="P43" i="4"/>
  <c r="Q43" i="4" s="1"/>
  <c r="J28" i="1"/>
  <c r="J45" i="1"/>
  <c r="Q41" i="6"/>
  <c r="Q14" i="6"/>
  <c r="Q14" i="2"/>
  <c r="P45" i="6"/>
  <c r="Q45" i="6" s="1"/>
  <c r="D14" i="2"/>
  <c r="J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ami chokshi</author>
  </authors>
  <commentList>
    <comment ref="C1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ami chokshi:</t>
        </r>
        <r>
          <rPr>
            <sz val="8"/>
            <color indexed="81"/>
            <rFont val="Tahoma"/>
            <family val="2"/>
          </rPr>
          <t xml:space="preserve">
FOM was 150
1/31 - 186</t>
        </r>
      </text>
    </comment>
  </commentList>
</comments>
</file>

<file path=xl/sharedStrings.xml><?xml version="1.0" encoding="utf-8"?>
<sst xmlns="http://schemas.openxmlformats.org/spreadsheetml/2006/main" count="622" uniqueCount="160">
  <si>
    <t>5-YR AVG</t>
  </si>
  <si>
    <t>Estimate</t>
  </si>
  <si>
    <t>HDD</t>
  </si>
  <si>
    <t>CDD</t>
  </si>
  <si>
    <t>Average Max. Temp</t>
  </si>
  <si>
    <t>Average Min. Temp</t>
  </si>
  <si>
    <t>Average Temp</t>
  </si>
  <si>
    <t>Booked</t>
  </si>
  <si>
    <t>Residential</t>
  </si>
  <si>
    <t>H/W/C</t>
  </si>
  <si>
    <t>Total Residential</t>
  </si>
  <si>
    <t>Industrial</t>
  </si>
  <si>
    <t>TOTAL ENTEX</t>
  </si>
  <si>
    <t>TOTAL MIDCON</t>
  </si>
  <si>
    <t>November</t>
  </si>
  <si>
    <t>DECEMBER</t>
  </si>
  <si>
    <t>NOVEMBER</t>
  </si>
  <si>
    <t>JANUARY</t>
  </si>
  <si>
    <t>FEBRUARY</t>
  </si>
  <si>
    <t>MARCH</t>
  </si>
  <si>
    <t>`</t>
  </si>
  <si>
    <t>Actual</t>
  </si>
  <si>
    <t>Norm</t>
  </si>
  <si>
    <t>NOVEMBER ENTEX</t>
  </si>
  <si>
    <t>Weather Info (IAH)</t>
  </si>
  <si>
    <t>Average</t>
  </si>
  <si>
    <t>Historical Information</t>
  </si>
  <si>
    <t>Avg. Max Temp</t>
  </si>
  <si>
    <t>Avg. Min Temp</t>
  </si>
  <si>
    <t>Avg Temp</t>
  </si>
  <si>
    <t>Max Temp (Day)</t>
  </si>
  <si>
    <t>86 (2)</t>
  </si>
  <si>
    <t>85 (6)</t>
  </si>
  <si>
    <t>80 (1)</t>
  </si>
  <si>
    <t>83 (9)</t>
  </si>
  <si>
    <t>Min Temp (Day)</t>
  </si>
  <si>
    <t>40 (30)</t>
  </si>
  <si>
    <t>34 (12)</t>
  </si>
  <si>
    <t>35 (26)</t>
  </si>
  <si>
    <t>31 (17)</t>
  </si>
  <si>
    <t>44 (6)</t>
  </si>
  <si>
    <t>Volumes</t>
  </si>
  <si>
    <t>Total H/W/C</t>
  </si>
  <si>
    <t>Less: Midcon</t>
  </si>
  <si>
    <t>NET</t>
  </si>
  <si>
    <t>Total Industrial</t>
  </si>
  <si>
    <t>TOTAL</t>
  </si>
  <si>
    <t>Midcon</t>
  </si>
  <si>
    <t>Total</t>
  </si>
  <si>
    <t>Daily</t>
  </si>
  <si>
    <t>Conroe</t>
  </si>
  <si>
    <t>Sitara</t>
  </si>
  <si>
    <t xml:space="preserve"> Entex Desc.</t>
  </si>
  <si>
    <t>Monthly</t>
  </si>
  <si>
    <t>012-41991-301</t>
  </si>
  <si>
    <t>91% Domestic</t>
  </si>
  <si>
    <t>HPL 76</t>
  </si>
  <si>
    <t>016-41991-301</t>
  </si>
  <si>
    <t>ECT Trans # 1</t>
  </si>
  <si>
    <t>016-41991-313</t>
  </si>
  <si>
    <t>NGMS 308</t>
  </si>
  <si>
    <t>016-41991-306</t>
  </si>
  <si>
    <t>Trans 10 Angelina Cty.</t>
  </si>
  <si>
    <t>Lufkin Diboll</t>
  </si>
  <si>
    <t>Subtotal</t>
  </si>
  <si>
    <t>Transaction 1 - Overflow</t>
  </si>
  <si>
    <t>9% Industrial</t>
  </si>
  <si>
    <t>016-41991-311</t>
  </si>
  <si>
    <t>CNG</t>
  </si>
  <si>
    <t>Trans 6 - Entex (Tier 1)</t>
  </si>
  <si>
    <t>Tier 1</t>
  </si>
  <si>
    <t>016-91000-303</t>
  </si>
  <si>
    <t>Trans 5 - Unit (Tier 1)</t>
  </si>
  <si>
    <t>Tier 2</t>
  </si>
  <si>
    <t>VA Hosp</t>
  </si>
  <si>
    <t>Total Industrial at meter 2000</t>
  </si>
  <si>
    <t>016-91000-301</t>
  </si>
  <si>
    <t>Angelina Cty. (trans #7)</t>
  </si>
  <si>
    <t>016-41991-312</t>
  </si>
  <si>
    <t>Angelina Cty.</t>
  </si>
  <si>
    <t>Temple Inland</t>
  </si>
  <si>
    <t>Total Industrial not at meter 2000</t>
  </si>
  <si>
    <t>Booked Volume</t>
  </si>
  <si>
    <t>Woodlands</t>
  </si>
  <si>
    <t>Huntsville</t>
  </si>
  <si>
    <t>Transaction 6</t>
  </si>
  <si>
    <t>Transaction 8</t>
  </si>
  <si>
    <t>Transaction 9</t>
  </si>
  <si>
    <t>Silsbee</t>
  </si>
  <si>
    <t>Number of Days =</t>
  </si>
  <si>
    <t>Vidor</t>
  </si>
  <si>
    <t>North Star Steel</t>
  </si>
  <si>
    <t>Transactions 3,5,7</t>
  </si>
  <si>
    <t>T1-T10</t>
  </si>
  <si>
    <t>K 306, Trans 3</t>
  </si>
  <si>
    <t>Existing (expired)</t>
  </si>
  <si>
    <t>VA Hospital (expired)</t>
  </si>
  <si>
    <t>December</t>
  </si>
  <si>
    <t>DECEMBER ENTEX</t>
  </si>
  <si>
    <t>83 (7)</t>
  </si>
  <si>
    <t>85 (3)</t>
  </si>
  <si>
    <t>80 (11)</t>
  </si>
  <si>
    <t>77 (9)</t>
  </si>
  <si>
    <t>84 (7)</t>
  </si>
  <si>
    <t>34 (25)</t>
  </si>
  <si>
    <t>27 (10)</t>
  </si>
  <si>
    <t>21 (20)</t>
  </si>
  <si>
    <t>28 (13)</t>
  </si>
  <si>
    <t>27 (26)</t>
  </si>
  <si>
    <t>January</t>
  </si>
  <si>
    <t>JANUARY ENTEX</t>
  </si>
  <si>
    <t>82 (30)</t>
  </si>
  <si>
    <t>80 (3)</t>
  </si>
  <si>
    <t>77 (5)</t>
  </si>
  <si>
    <t>80 (20)</t>
  </si>
  <si>
    <t>19 (8)</t>
  </si>
  <si>
    <t>26 (18)</t>
  </si>
  <si>
    <t>33 (9)</t>
  </si>
  <si>
    <t>25 (5)</t>
  </si>
  <si>
    <t>February</t>
  </si>
  <si>
    <t>FEBRUARY ENTEX</t>
  </si>
  <si>
    <t>82 (21)</t>
  </si>
  <si>
    <t>81 (8)</t>
  </si>
  <si>
    <t>80 (2)</t>
  </si>
  <si>
    <t>90 (22)</t>
  </si>
  <si>
    <t>81 (28)</t>
  </si>
  <si>
    <t>36 (16)</t>
  </si>
  <si>
    <t>27 (2)</t>
  </si>
  <si>
    <t>32 (8)</t>
  </si>
  <si>
    <t>22 (4)</t>
  </si>
  <si>
    <t>31 (11)</t>
  </si>
  <si>
    <t>35 (7)</t>
  </si>
  <si>
    <t>31 (13)</t>
  </si>
  <si>
    <t>March</t>
  </si>
  <si>
    <t>MARCH ENTEX</t>
  </si>
  <si>
    <t>84 (25)</t>
  </si>
  <si>
    <t>83 (23)</t>
  </si>
  <si>
    <t>88 (22)</t>
  </si>
  <si>
    <t>87 (30)</t>
  </si>
  <si>
    <t>86 (28)</t>
  </si>
  <si>
    <t>84 (29)</t>
  </si>
  <si>
    <t>29 (14)</t>
  </si>
  <si>
    <t>32 (10)</t>
  </si>
  <si>
    <t>28 (10)</t>
  </si>
  <si>
    <t>40 (3)</t>
  </si>
  <si>
    <t>30 (11)</t>
  </si>
  <si>
    <t>32 (15)</t>
  </si>
  <si>
    <t>Midcon Volumes</t>
  </si>
  <si>
    <t>5-YR AVG*</t>
  </si>
  <si>
    <t>Est = 1390</t>
  </si>
  <si>
    <t>Norm = 1358</t>
  </si>
  <si>
    <t>HDD above normal</t>
  </si>
  <si>
    <t>Spire.XLS for .NET</t>
  </si>
  <si>
    <t>e-iceblue Inc. 2002-2020 All rights reserved</t>
  </si>
  <si>
    <t>Home page</t>
  </si>
  <si>
    <t>https://www.e-iceblue.com</t>
  </si>
  <si>
    <t>Contact US</t>
  </si>
  <si>
    <t>mailto:support@e-iceblue.com</t>
  </si>
  <si>
    <t>Buy Now!</t>
  </si>
  <si>
    <t>https://www.e-iceblue.com/Buy/Spire.XLS.html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</si>
</sst>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mm\-yy"/>
    <numFmt numFmtId="165" formatCode="yyyy"/>
    <numFmt numFmtId="166" formatCode="0.0"/>
  </numFmts>
  <fonts count="26">
    <font>
      <sz val="10"/>
      <name val="Arial"/>
    </font>
    <font>
      <sz val="10"/>
      <name val="Arial"/>
      <family val="2"/>
    </font>
    <font>
      <u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color indexed="16"/>
      <name val="Arial"/>
      <family val="2"/>
    </font>
    <font>
      <b/>
      <i/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1"/>
      <name val="Arial"/>
      <family val="2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2" borderId="0"/>
    <xf numFmtId="0" fontId="24" fillId="2" borderId="0" applyNumberFormat="0" applyFill="0" applyBorder="0" applyAlignment="0" applyProtection="0"/>
    <xf numFmtId="44" fontId="1" fillId="2" borderId="0" applyFont="0" applyFill="0" applyBorder="0" applyAlignment="0" applyProtection="0"/>
    <xf numFmtId="0" fontId="23" fillId="2" borderId="0" applyAlignment="0"/>
  </cellStyleXfs>
  <cellXfs count="177">
    <xf numFmtId="0" fontId="0" fillId="2" borderId="0" xfId="0"/>
    <xf numFmtId="0" fontId="3" fillId="2" borderId="1" xfId="0" applyFont="1" applyBorder="1" applyAlignment="1">
      <alignment horizontal="left"/>
    </xf>
    <xf numFmtId="0" fontId="5" fillId="2" borderId="0" xfId="0" applyFont="1" applyAlignment="1">
      <alignment horizontal="center"/>
    </xf>
    <xf numFmtId="0" fontId="3" fillId="2" borderId="0" xfId="0" applyFont="1" applyAlignment="1">
      <alignment horizontal="center"/>
    </xf>
    <xf numFmtId="0" fontId="6" fillId="2" borderId="0" xfId="0" applyFont="1" applyAlignment="1">
      <alignment horizontal="center"/>
    </xf>
    <xf numFmtId="1" fontId="6" fillId="2" borderId="2" xfId="0" applyNumberFormat="1" applyFont="1" applyBorder="1" applyAlignment="1">
      <alignment horizontal="center"/>
    </xf>
    <xf numFmtId="1" fontId="3" fillId="2" borderId="1" xfId="0" applyNumberFormat="1" applyFont="1" applyBorder="1" applyAlignment="1">
      <alignment horizontal="left"/>
    </xf>
    <xf numFmtId="1" fontId="6" fillId="2" borderId="0" xfId="0" applyNumberFormat="1" applyFont="1" applyAlignment="1">
      <alignment horizontal="center"/>
    </xf>
    <xf numFmtId="1" fontId="6" fillId="2" borderId="1" xfId="0" applyNumberFormat="1" applyFont="1" applyBorder="1" applyAlignment="1">
      <alignment horizontal="left"/>
    </xf>
    <xf numFmtId="0" fontId="6" fillId="2" borderId="2" xfId="0" applyFont="1" applyBorder="1" applyAlignment="1">
      <alignment horizontal="center"/>
    </xf>
    <xf numFmtId="0" fontId="6" fillId="2" borderId="1" xfId="0" applyFont="1" applyBorder="1" applyAlignment="1">
      <alignment horizontal="left"/>
    </xf>
    <xf numFmtId="3" fontId="6" fillId="2" borderId="0" xfId="0" applyNumberFormat="1" applyFont="1" applyAlignment="1">
      <alignment horizontal="center"/>
    </xf>
    <xf numFmtId="0" fontId="4" fillId="2" borderId="2" xfId="0" applyFont="1" applyBorder="1" applyAlignment="1">
      <alignment horizontal="center"/>
    </xf>
    <xf numFmtId="0" fontId="7" fillId="2" borderId="1" xfId="0" applyFont="1" applyBorder="1" applyAlignment="1">
      <alignment horizontal="left"/>
    </xf>
    <xf numFmtId="3" fontId="4" fillId="2" borderId="0" xfId="0" applyNumberFormat="1" applyFont="1" applyAlignment="1">
      <alignment horizontal="center"/>
    </xf>
    <xf numFmtId="0" fontId="4" fillId="2" borderId="1" xfId="0" applyFont="1" applyBorder="1" applyAlignment="1">
      <alignment horizontal="left"/>
    </xf>
    <xf numFmtId="0" fontId="4" fillId="2" borderId="3" xfId="0" applyFont="1" applyBorder="1" applyAlignment="1">
      <alignment horizontal="center"/>
    </xf>
    <xf numFmtId="3" fontId="4" fillId="2" borderId="4" xfId="0" applyNumberFormat="1" applyFont="1" applyBorder="1" applyAlignment="1">
      <alignment horizontal="center"/>
    </xf>
    <xf numFmtId="3" fontId="6" fillId="2" borderId="5" xfId="0" applyNumberFormat="1" applyFont="1" applyBorder="1" applyAlignment="1">
      <alignment horizontal="center"/>
    </xf>
    <xf numFmtId="3" fontId="4" fillId="2" borderId="5" xfId="0" applyNumberFormat="1" applyFont="1" applyBorder="1" applyAlignment="1">
      <alignment horizontal="center"/>
    </xf>
    <xf numFmtId="0" fontId="4" fillId="2" borderId="0" xfId="0" applyFont="1" applyAlignment="1">
      <alignment horizontal="center"/>
    </xf>
    <xf numFmtId="0" fontId="0" fillId="2" borderId="6" xfId="0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2" borderId="2" xfId="0" applyBorder="1" applyAlignment="1">
      <alignment horizontal="left"/>
    </xf>
    <xf numFmtId="0" fontId="0" fillId="3" borderId="8" xfId="0" applyFill="1" applyBorder="1" applyAlignment="1">
      <alignment horizontal="left"/>
    </xf>
    <xf numFmtId="0" fontId="8" fillId="2" borderId="0" xfId="0" applyFont="1" applyAlignment="1">
      <alignment horizontal="center"/>
    </xf>
    <xf numFmtId="0" fontId="0" fillId="2" borderId="0" xfId="0" applyAlignment="1">
      <alignment horizontal="center"/>
    </xf>
    <xf numFmtId="0" fontId="8" fillId="2" borderId="9" xfId="0" applyFont="1" applyBorder="1" applyAlignment="1">
      <alignment horizontal="center"/>
    </xf>
    <xf numFmtId="0" fontId="8" fillId="2" borderId="5" xfId="0" applyFont="1" applyBorder="1" applyAlignment="1">
      <alignment horizontal="center"/>
    </xf>
    <xf numFmtId="1" fontId="6" fillId="3" borderId="8" xfId="0" applyNumberFormat="1" applyFont="1" applyFill="1" applyBorder="1" applyAlignment="1">
      <alignment horizontal="left"/>
    </xf>
    <xf numFmtId="1" fontId="0" fillId="2" borderId="0" xfId="0" applyNumberFormat="1" applyAlignment="1">
      <alignment horizontal="center"/>
    </xf>
    <xf numFmtId="0" fontId="0" fillId="2" borderId="9" xfId="0" applyBorder="1" applyAlignment="1">
      <alignment horizontal="center"/>
    </xf>
    <xf numFmtId="1" fontId="0" fillId="2" borderId="5" xfId="0" applyNumberFormat="1" applyBorder="1" applyAlignment="1">
      <alignment horizontal="center"/>
    </xf>
    <xf numFmtId="0" fontId="0" fillId="2" borderId="2" xfId="0" applyBorder="1" applyAlignment="1">
      <alignment horizontal="center"/>
    </xf>
    <xf numFmtId="1" fontId="8" fillId="2" borderId="5" xfId="0" applyNumberFormat="1" applyFont="1" applyBorder="1" applyAlignment="1">
      <alignment horizontal="center"/>
    </xf>
    <xf numFmtId="3" fontId="0" fillId="2" borderId="0" xfId="0" applyNumberFormat="1" applyAlignment="1">
      <alignment horizontal="center"/>
    </xf>
    <xf numFmtId="3" fontId="0" fillId="2" borderId="9" xfId="0" applyNumberFormat="1" applyBorder="1" applyAlignment="1">
      <alignment horizontal="center"/>
    </xf>
    <xf numFmtId="3" fontId="0" fillId="2" borderId="5" xfId="0" applyNumberFormat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3" fontId="4" fillId="2" borderId="9" xfId="0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3" fontId="6" fillId="2" borderId="9" xfId="0" applyNumberFormat="1" applyFont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3" fontId="4" fillId="2" borderId="11" xfId="0" applyNumberFormat="1" applyFont="1" applyBorder="1" applyAlignment="1">
      <alignment horizontal="center"/>
    </xf>
    <xf numFmtId="3" fontId="4" fillId="2" borderId="12" xfId="0" applyNumberFormat="1" applyFont="1" applyBorder="1" applyAlignment="1">
      <alignment horizontal="center"/>
    </xf>
    <xf numFmtId="0" fontId="9" fillId="2" borderId="6" xfId="0" applyFont="1" applyBorder="1" applyAlignment="1">
      <alignment horizontal="left"/>
    </xf>
    <xf numFmtId="0" fontId="0" fillId="2" borderId="13" xfId="0" applyBorder="1"/>
    <xf numFmtId="0" fontId="0" fillId="2" borderId="14" xfId="0" applyBorder="1" applyAlignment="1">
      <alignment horizontal="center"/>
    </xf>
    <xf numFmtId="0" fontId="9" fillId="2" borderId="2" xfId="0" applyFont="1" applyBorder="1" applyAlignment="1">
      <alignment horizontal="center"/>
    </xf>
    <xf numFmtId="0" fontId="0" fillId="2" borderId="15" xfId="0" applyBorder="1" applyAlignment="1">
      <alignment horizontal="center"/>
    </xf>
    <xf numFmtId="0" fontId="10" fillId="2" borderId="2" xfId="0" applyFont="1" applyBorder="1" applyAlignment="1">
      <alignment horizontal="right"/>
    </xf>
    <xf numFmtId="0" fontId="11" fillId="2" borderId="0" xfId="0" applyFont="1" applyAlignment="1">
      <alignment horizontal="center"/>
    </xf>
    <xf numFmtId="1" fontId="10" fillId="2" borderId="2" xfId="0" applyNumberFormat="1" applyFont="1" applyBorder="1" applyAlignment="1">
      <alignment horizontal="left"/>
    </xf>
    <xf numFmtId="0" fontId="12" fillId="2" borderId="2" xfId="0" applyFont="1" applyBorder="1" applyAlignment="1">
      <alignment horizontal="left"/>
    </xf>
    <xf numFmtId="164" fontId="10" fillId="2" borderId="0" xfId="0" applyNumberFormat="1" applyFont="1" applyAlignment="1">
      <alignment horizontal="center"/>
    </xf>
    <xf numFmtId="164" fontId="10" fillId="2" borderId="0" xfId="0" quotePrefix="1" applyNumberFormat="1" applyFont="1" applyAlignment="1">
      <alignment horizontal="center"/>
    </xf>
    <xf numFmtId="0" fontId="9" fillId="2" borderId="16" xfId="0" applyFont="1" applyBorder="1" applyAlignment="1">
      <alignment horizontal="center"/>
    </xf>
    <xf numFmtId="0" fontId="0" fillId="2" borderId="2" xfId="0" applyBorder="1"/>
    <xf numFmtId="0" fontId="5" fillId="2" borderId="2" xfId="0" applyFont="1" applyBorder="1" applyAlignment="1">
      <alignment horizontal="right"/>
    </xf>
    <xf numFmtId="0" fontId="0" fillId="2" borderId="17" xfId="0" applyBorder="1" applyAlignment="1">
      <alignment horizontal="center"/>
    </xf>
    <xf numFmtId="1" fontId="4" fillId="4" borderId="2" xfId="0" applyNumberFormat="1" applyFont="1" applyFill="1" applyBorder="1" applyAlignment="1">
      <alignment horizontal="right"/>
    </xf>
    <xf numFmtId="1" fontId="10" fillId="4" borderId="0" xfId="0" quotePrefix="1" applyNumberFormat="1" applyFont="1" applyFill="1" applyAlignment="1">
      <alignment horizontal="center"/>
    </xf>
    <xf numFmtId="1" fontId="6" fillId="4" borderId="0" xfId="0" quotePrefix="1" applyNumberFormat="1" applyFont="1" applyFill="1" applyAlignment="1">
      <alignment horizontal="center"/>
    </xf>
    <xf numFmtId="1" fontId="0" fillId="2" borderId="17" xfId="0" applyNumberFormat="1" applyBorder="1" applyAlignment="1">
      <alignment horizontal="center"/>
    </xf>
    <xf numFmtId="1" fontId="6" fillId="4" borderId="0" xfId="0" applyNumberFormat="1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" fontId="4" fillId="4" borderId="3" xfId="0" applyNumberFormat="1" applyFont="1" applyFill="1" applyBorder="1" applyAlignment="1">
      <alignment horizontal="right"/>
    </xf>
    <xf numFmtId="0" fontId="0" fillId="4" borderId="4" xfId="0" applyFill="1" applyBorder="1"/>
    <xf numFmtId="0" fontId="4" fillId="4" borderId="4" xfId="0" applyFont="1" applyFill="1" applyBorder="1" applyAlignment="1">
      <alignment horizontal="center"/>
    </xf>
    <xf numFmtId="1" fontId="4" fillId="2" borderId="18" xfId="0" applyNumberFormat="1" applyFont="1" applyBorder="1" applyAlignment="1">
      <alignment horizontal="center"/>
    </xf>
    <xf numFmtId="0" fontId="14" fillId="2" borderId="0" xfId="0" applyFont="1"/>
    <xf numFmtId="17" fontId="15" fillId="2" borderId="19" xfId="0" quotePrefix="1" applyNumberFormat="1" applyFont="1" applyBorder="1" applyAlignment="1">
      <alignment horizontal="center"/>
    </xf>
    <xf numFmtId="0" fontId="14" fillId="2" borderId="20" xfId="0" applyFont="1" applyBorder="1"/>
    <xf numFmtId="0" fontId="14" fillId="2" borderId="21" xfId="0" applyFont="1" applyBorder="1"/>
    <xf numFmtId="0" fontId="14" fillId="2" borderId="20" xfId="0" applyFont="1" applyBorder="1" applyAlignment="1">
      <alignment horizontal="center"/>
    </xf>
    <xf numFmtId="0" fontId="15" fillId="2" borderId="22" xfId="0" applyFont="1" applyBorder="1" applyAlignment="1">
      <alignment horizontal="right"/>
    </xf>
    <xf numFmtId="0" fontId="15" fillId="2" borderId="23" xfId="0" applyFont="1" applyBorder="1" applyAlignment="1">
      <alignment horizontal="left"/>
    </xf>
    <xf numFmtId="0" fontId="15" fillId="2" borderId="23" xfId="0" applyFont="1" applyBorder="1"/>
    <xf numFmtId="0" fontId="15" fillId="2" borderId="24" xfId="0" applyFont="1" applyBorder="1"/>
    <xf numFmtId="0" fontId="15" fillId="2" borderId="23" xfId="0" applyFont="1" applyBorder="1" applyAlignment="1">
      <alignment horizontal="center"/>
    </xf>
    <xf numFmtId="0" fontId="14" fillId="2" borderId="9" xfId="0" applyFont="1" applyBorder="1"/>
    <xf numFmtId="0" fontId="14" fillId="2" borderId="1" xfId="0" applyFont="1" applyBorder="1"/>
    <xf numFmtId="0" fontId="14" fillId="2" borderId="0" xfId="0" applyFont="1" applyAlignment="1">
      <alignment horizontal="center"/>
    </xf>
    <xf numFmtId="0" fontId="14" fillId="2" borderId="25" xfId="0" applyFont="1" applyBorder="1" applyAlignment="1">
      <alignment horizontal="center"/>
    </xf>
    <xf numFmtId="0" fontId="14" fillId="2" borderId="26" xfId="0" applyFont="1" applyBorder="1" applyAlignment="1">
      <alignment horizontal="center"/>
    </xf>
    <xf numFmtId="0" fontId="14" fillId="2" borderId="9" xfId="0" applyFont="1" applyBorder="1" applyAlignment="1">
      <alignment horizontal="right"/>
    </xf>
    <xf numFmtId="0" fontId="16" fillId="2" borderId="9" xfId="0" applyFont="1" applyBorder="1" applyAlignment="1">
      <alignment horizontal="right"/>
    </xf>
    <xf numFmtId="3" fontId="14" fillId="2" borderId="0" xfId="0" applyNumberFormat="1" applyFont="1" applyAlignment="1">
      <alignment horizontal="center"/>
    </xf>
    <xf numFmtId="0" fontId="14" fillId="2" borderId="0" xfId="0" applyFont="1" applyAlignment="1">
      <alignment horizontal="left"/>
    </xf>
    <xf numFmtId="0" fontId="14" fillId="2" borderId="1" xfId="0" applyFont="1" applyBorder="1" applyAlignment="1">
      <alignment horizontal="left"/>
    </xf>
    <xf numFmtId="3" fontId="14" fillId="2" borderId="5" xfId="0" applyNumberFormat="1" applyFont="1" applyBorder="1" applyAlignment="1">
      <alignment horizontal="center"/>
    </xf>
    <xf numFmtId="0" fontId="16" fillId="2" borderId="0" xfId="0" applyFont="1" applyAlignment="1">
      <alignment horizontal="right"/>
    </xf>
    <xf numFmtId="0" fontId="17" fillId="2" borderId="1" xfId="0" applyFont="1" applyBorder="1" applyAlignment="1">
      <alignment horizontal="right"/>
    </xf>
    <xf numFmtId="0" fontId="17" fillId="2" borderId="0" xfId="0" applyFont="1" applyAlignment="1">
      <alignment horizontal="center"/>
    </xf>
    <xf numFmtId="3" fontId="15" fillId="2" borderId="0" xfId="0" applyNumberFormat="1" applyFont="1" applyAlignment="1">
      <alignment horizontal="center"/>
    </xf>
    <xf numFmtId="3" fontId="18" fillId="2" borderId="0" xfId="0" applyNumberFormat="1" applyFont="1" applyAlignment="1">
      <alignment horizontal="center"/>
    </xf>
    <xf numFmtId="0" fontId="14" fillId="2" borderId="0" xfId="0" applyFont="1" applyAlignment="1">
      <alignment horizontal="right"/>
    </xf>
    <xf numFmtId="0" fontId="14" fillId="2" borderId="1" xfId="0" applyFont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0" xfId="0" applyFont="1" applyFill="1"/>
    <xf numFmtId="0" fontId="15" fillId="4" borderId="0" xfId="0" applyFont="1" applyFill="1" applyAlignment="1">
      <alignment horizontal="right"/>
    </xf>
    <xf numFmtId="0" fontId="15" fillId="4" borderId="1" xfId="0" applyFont="1" applyFill="1" applyBorder="1"/>
    <xf numFmtId="0" fontId="15" fillId="4" borderId="0" xfId="0" applyFont="1" applyFill="1" applyAlignment="1">
      <alignment horizontal="center"/>
    </xf>
    <xf numFmtId="3" fontId="15" fillId="4" borderId="0" xfId="0" applyNumberFormat="1" applyFont="1" applyFill="1" applyAlignment="1">
      <alignment horizontal="center"/>
    </xf>
    <xf numFmtId="0" fontId="15" fillId="2" borderId="9" xfId="0" applyFont="1" applyBorder="1" applyAlignment="1">
      <alignment horizontal="right"/>
    </xf>
    <xf numFmtId="0" fontId="15" fillId="4" borderId="25" xfId="0" applyFont="1" applyFill="1" applyBorder="1" applyAlignment="1">
      <alignment horizontal="right"/>
    </xf>
    <xf numFmtId="0" fontId="15" fillId="4" borderId="27" xfId="0" applyFont="1" applyFill="1" applyBorder="1"/>
    <xf numFmtId="0" fontId="15" fillId="4" borderId="28" xfId="0" applyFont="1" applyFill="1" applyBorder="1"/>
    <xf numFmtId="0" fontId="15" fillId="4" borderId="27" xfId="0" applyFont="1" applyFill="1" applyBorder="1" applyAlignment="1">
      <alignment horizontal="center"/>
    </xf>
    <xf numFmtId="3" fontId="15" fillId="4" borderId="27" xfId="0" applyNumberFormat="1" applyFont="1" applyFill="1" applyBorder="1" applyAlignment="1">
      <alignment horizontal="center"/>
    </xf>
    <xf numFmtId="3" fontId="14" fillId="2" borderId="0" xfId="0" applyNumberFormat="1" applyFont="1"/>
    <xf numFmtId="0" fontId="0" fillId="2" borderId="5" xfId="0" applyBorder="1" applyAlignment="1">
      <alignment horizontal="center"/>
    </xf>
    <xf numFmtId="0" fontId="9" fillId="2" borderId="6" xfId="0" applyFont="1" applyBorder="1"/>
    <xf numFmtId="0" fontId="11" fillId="2" borderId="0" xfId="0" applyFont="1" applyAlignment="1">
      <alignment horizontal="left"/>
    </xf>
    <xf numFmtId="165" fontId="10" fillId="2" borderId="0" xfId="0" quotePrefix="1" applyNumberFormat="1" applyFont="1" applyAlignment="1">
      <alignment horizontal="left"/>
    </xf>
    <xf numFmtId="1" fontId="9" fillId="2" borderId="2" xfId="0" applyNumberFormat="1" applyFont="1" applyBorder="1" applyAlignment="1">
      <alignment horizontal="left"/>
    </xf>
    <xf numFmtId="0" fontId="4" fillId="2" borderId="2" xfId="0" applyFont="1" applyBorder="1" applyAlignment="1">
      <alignment horizontal="right"/>
    </xf>
    <xf numFmtId="164" fontId="10" fillId="2" borderId="0" xfId="0" applyNumberFormat="1" applyFont="1" applyAlignment="1">
      <alignment horizontal="left"/>
    </xf>
    <xf numFmtId="164" fontId="10" fillId="2" borderId="0" xfId="0" quotePrefix="1" applyNumberFormat="1" applyFont="1" applyAlignment="1">
      <alignment horizontal="left"/>
    </xf>
    <xf numFmtId="0" fontId="5" fillId="2" borderId="2" xfId="0" applyFont="1" applyBorder="1" applyAlignment="1">
      <alignment horizontal="left"/>
    </xf>
    <xf numFmtId="164" fontId="13" fillId="2" borderId="0" xfId="0" applyNumberFormat="1" applyFont="1" applyAlignment="1">
      <alignment horizontal="left"/>
    </xf>
    <xf numFmtId="164" fontId="13" fillId="2" borderId="0" xfId="0" quotePrefix="1" applyNumberFormat="1" applyFont="1" applyAlignment="1">
      <alignment horizontal="left"/>
    </xf>
    <xf numFmtId="166" fontId="10" fillId="4" borderId="0" xfId="0" quotePrefix="1" applyNumberFormat="1" applyFont="1" applyFill="1" applyAlignment="1">
      <alignment horizontal="left"/>
    </xf>
    <xf numFmtId="166" fontId="6" fillId="4" borderId="0" xfId="0" quotePrefix="1" applyNumberFormat="1" applyFont="1" applyFill="1" applyAlignment="1">
      <alignment horizontal="center"/>
    </xf>
    <xf numFmtId="166" fontId="10" fillId="4" borderId="0" xfId="0" applyNumberFormat="1" applyFont="1" applyFill="1" applyAlignment="1">
      <alignment horizontal="left"/>
    </xf>
    <xf numFmtId="166" fontId="6" fillId="4" borderId="0" xfId="0" applyNumberFormat="1" applyFont="1" applyFill="1" applyAlignment="1">
      <alignment horizontal="center"/>
    </xf>
    <xf numFmtId="0" fontId="0" fillId="2" borderId="2" xfId="0" applyBorder="1" applyAlignment="1">
      <alignment horizontal="right"/>
    </xf>
    <xf numFmtId="3" fontId="6" fillId="4" borderId="0" xfId="0" quotePrefix="1" applyNumberFormat="1" applyFont="1" applyFill="1" applyAlignment="1">
      <alignment horizontal="center"/>
    </xf>
    <xf numFmtId="3" fontId="6" fillId="4" borderId="0" xfId="0" applyNumberFormat="1" applyFont="1" applyFill="1" applyAlignment="1">
      <alignment horizontal="center"/>
    </xf>
    <xf numFmtId="166" fontId="10" fillId="4" borderId="4" xfId="0" quotePrefix="1" applyNumberFormat="1" applyFont="1" applyFill="1" applyBorder="1" applyAlignment="1">
      <alignment horizontal="left"/>
    </xf>
    <xf numFmtId="3" fontId="4" fillId="4" borderId="4" xfId="0" quotePrefix="1" applyNumberFormat="1" applyFont="1" applyFill="1" applyBorder="1" applyAlignment="1">
      <alignment horizontal="center"/>
    </xf>
    <xf numFmtId="0" fontId="10" fillId="2" borderId="0" xfId="0" quotePrefix="1" applyFont="1" applyAlignment="1">
      <alignment horizontal="center"/>
    </xf>
    <xf numFmtId="0" fontId="19" fillId="2" borderId="0" xfId="0" applyFont="1" applyAlignment="1">
      <alignment horizontal="center"/>
    </xf>
    <xf numFmtId="1" fontId="0" fillId="2" borderId="9" xfId="0" applyNumberFormat="1" applyBorder="1" applyAlignment="1">
      <alignment horizontal="center"/>
    </xf>
    <xf numFmtId="1" fontId="4" fillId="5" borderId="2" xfId="0" applyNumberFormat="1" applyFont="1" applyFill="1" applyBorder="1" applyAlignment="1">
      <alignment horizontal="right"/>
    </xf>
    <xf numFmtId="1" fontId="6" fillId="5" borderId="0" xfId="0" quotePrefix="1" applyNumberFormat="1" applyFont="1" applyFill="1" applyAlignment="1">
      <alignment horizontal="center"/>
    </xf>
    <xf numFmtId="1" fontId="6" fillId="5" borderId="0" xfId="0" applyNumberFormat="1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8" fillId="2" borderId="15" xfId="0" applyFont="1" applyBorder="1" applyAlignment="1">
      <alignment horizontal="center"/>
    </xf>
    <xf numFmtId="1" fontId="0" fillId="2" borderId="15" xfId="0" applyNumberFormat="1" applyBorder="1" applyAlignment="1">
      <alignment horizontal="center"/>
    </xf>
    <xf numFmtId="3" fontId="0" fillId="2" borderId="15" xfId="0" applyNumberFormat="1" applyBorder="1" applyAlignment="1">
      <alignment horizontal="center"/>
    </xf>
    <xf numFmtId="3" fontId="4" fillId="2" borderId="15" xfId="0" applyNumberFormat="1" applyFont="1" applyBorder="1" applyAlignment="1">
      <alignment horizontal="center"/>
    </xf>
    <xf numFmtId="3" fontId="6" fillId="2" borderId="15" xfId="0" applyNumberFormat="1" applyFont="1" applyBorder="1" applyAlignment="1">
      <alignment horizontal="center"/>
    </xf>
    <xf numFmtId="3" fontId="4" fillId="2" borderId="29" xfId="0" applyNumberFormat="1" applyFont="1" applyBorder="1" applyAlignment="1">
      <alignment horizontal="center"/>
    </xf>
    <xf numFmtId="0" fontId="9" fillId="2" borderId="2" xfId="0" applyFont="1" applyBorder="1" applyAlignment="1">
      <alignment horizontal="left"/>
    </xf>
    <xf numFmtId="0" fontId="4" fillId="5" borderId="0" xfId="0" applyFont="1" applyFill="1" applyAlignment="1">
      <alignment horizontal="center"/>
    </xf>
    <xf numFmtId="0" fontId="4" fillId="5" borderId="0" xfId="0" applyFont="1" applyFill="1"/>
    <xf numFmtId="1" fontId="4" fillId="5" borderId="3" xfId="0" applyNumberFormat="1" applyFont="1" applyFill="1" applyBorder="1" applyAlignment="1">
      <alignment horizontal="right"/>
    </xf>
    <xf numFmtId="0" fontId="0" fillId="5" borderId="4" xfId="0" applyFill="1" applyBorder="1"/>
    <xf numFmtId="0" fontId="0" fillId="5" borderId="4" xfId="0" applyFill="1" applyBorder="1" applyAlignment="1">
      <alignment horizontal="center"/>
    </xf>
    <xf numFmtId="0" fontId="2" fillId="2" borderId="6" xfId="0" applyFont="1" applyBorder="1" applyAlignment="1">
      <alignment horizontal="center"/>
    </xf>
    <xf numFmtId="0" fontId="3" fillId="2" borderId="2" xfId="0" applyFont="1" applyBorder="1" applyAlignment="1">
      <alignment horizontal="center"/>
    </xf>
    <xf numFmtId="0" fontId="5" fillId="2" borderId="15" xfId="0" applyFont="1" applyBorder="1" applyAlignment="1">
      <alignment horizontal="center"/>
    </xf>
    <xf numFmtId="1" fontId="6" fillId="2" borderId="15" xfId="0" applyNumberFormat="1" applyFont="1" applyBorder="1" applyAlignment="1">
      <alignment horizontal="center"/>
    </xf>
    <xf numFmtId="0" fontId="3" fillId="2" borderId="30" xfId="0" applyFont="1" applyBorder="1" applyAlignment="1">
      <alignment horizontal="left"/>
    </xf>
    <xf numFmtId="0" fontId="7" fillId="2" borderId="31" xfId="0" applyFont="1" applyBorder="1" applyAlignment="1">
      <alignment horizontal="left"/>
    </xf>
    <xf numFmtId="0" fontId="4" fillId="2" borderId="31" xfId="0" applyFont="1" applyBorder="1" applyAlignment="1">
      <alignment horizontal="left"/>
    </xf>
    <xf numFmtId="1" fontId="0" fillId="5" borderId="0" xfId="0" applyNumberFormat="1" applyFill="1" applyAlignment="1">
      <alignment horizontal="center"/>
    </xf>
    <xf numFmtId="44" fontId="1" fillId="2" borderId="0" xfId="2" applyFont="1" applyFill="1" applyBorder="1" applyAlignment="1" applyProtection="1"/>
    <xf numFmtId="0" fontId="1" fillId="2" borderId="0" xfId="1" applyNumberFormat="1" applyFont="1" applyFill="1" applyBorder="1" applyAlignment="1" applyProtection="1"/>
    <xf numFmtId="0" fontId="22" fillId="2" borderId="0" xfId="0" applyFont="1" applyAlignment="1">
      <alignment horizontal="left"/>
    </xf>
    <xf numFmtId="0" fontId="0" fillId="2" borderId="0" xfId="0" applyAlignment="1">
      <alignment horizontal="left"/>
    </xf>
    <xf numFmtId="0" fontId="23" fillId="2" borderId="0" xfId="3" applyAlignment="1">
      <alignment horizontal="left"/>
    </xf>
    <xf numFmtId="0" fontId="4" fillId="2" borderId="13" xfId="0" applyFont="1" applyBorder="1" applyAlignment="1">
      <alignment horizontal="center"/>
    </xf>
    <xf numFmtId="0" fontId="4" fillId="2" borderId="14" xfId="0" applyFont="1" applyBorder="1" applyAlignment="1">
      <alignment horizontal="center"/>
    </xf>
    <xf numFmtId="0" fontId="4" fillId="2" borderId="32" xfId="0" applyFont="1" applyBorder="1" applyAlignment="1">
      <alignment horizontal="center"/>
    </xf>
    <xf numFmtId="0" fontId="4" fillId="2" borderId="33" xfId="0" applyFont="1" applyBorder="1" applyAlignment="1">
      <alignment horizontal="center"/>
    </xf>
    <xf numFmtId="0" fontId="4" fillId="2" borderId="34" xfId="0" applyFont="1" applyBorder="1" applyAlignment="1">
      <alignment horizontal="center"/>
    </xf>
    <xf numFmtId="0" fontId="8" fillId="2" borderId="19" xfId="0" applyFont="1" applyBorder="1" applyAlignment="1">
      <alignment horizontal="center"/>
    </xf>
    <xf numFmtId="0" fontId="8" fillId="2" borderId="35" xfId="0" applyFont="1" applyBorder="1" applyAlignment="1">
      <alignment horizontal="center"/>
    </xf>
    <xf numFmtId="17" fontId="15" fillId="2" borderId="23" xfId="0" applyNumberFormat="1" applyFont="1" applyBorder="1" applyAlignment="1">
      <alignment horizontal="center"/>
    </xf>
    <xf numFmtId="0" fontId="15" fillId="6" borderId="19" xfId="0" applyFont="1" applyFill="1" applyBorder="1" applyAlignment="1">
      <alignment horizontal="center"/>
    </xf>
    <xf numFmtId="0" fontId="15" fillId="6" borderId="35" xfId="0" applyFont="1" applyFill="1" applyBorder="1" applyAlignment="1">
      <alignment horizontal="center"/>
    </xf>
    <xf numFmtId="0" fontId="4" fillId="2" borderId="36" xfId="0" applyFont="1" applyBorder="1" applyAlignment="1">
      <alignment horizontal="center"/>
    </xf>
    <xf numFmtId="0" fontId="8" fillId="2" borderId="37" xfId="0" applyFont="1" applyBorder="1" applyAlignment="1">
      <alignment horizontal="center"/>
    </xf>
  </cellXfs>
  <cellStyles count="4">
    <cellStyle name="Currency" xfId="2" builtinId="4"/>
    <cellStyle name="Followed Hyperlink" xfId="1" builtinId="9"/>
    <cellStyle name="Hyperlink" xfId="3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3E3E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-iceblue.com/Buy/Spire.XLS.html" TargetMode="External"/><Relationship Id="rId2" Type="http://schemas.openxmlformats.org/officeDocument/2006/relationships/hyperlink" Target="mailto:support@e-iceblue.com" TargetMode="External"/><Relationship Id="rId1" Type="http://schemas.openxmlformats.org/officeDocument/2006/relationships/hyperlink" Target="https://www.e-ice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4"/>
  <sheetViews>
    <sheetView showGridLines="0" tabSelected="1" topLeftCell="A29" workbookViewId="0">
      <selection activeCell="O41" sqref="O41"/>
    </sheetView>
  </sheetViews>
  <sheetFormatPr defaultColWidth="9.140625" defaultRowHeight="12.75" customHeight="1"/>
  <cols>
    <col min="1" max="1" width="17.42578125" bestFit="1" customWidth="1"/>
    <col min="2" max="2" width="1.28515625" customWidth="1"/>
    <col min="3" max="7" width="9.140625" customWidth="1"/>
    <col min="8" max="8" width="1.42578125" customWidth="1"/>
    <col min="9" max="9" width="9.5703125" bestFit="1" customWidth="1"/>
    <col min="10" max="10" width="9.140625" customWidth="1"/>
  </cols>
  <sheetData>
    <row r="1" spans="1:14" s="160" customFormat="1">
      <c r="A1" s="152"/>
      <c r="B1" s="156"/>
      <c r="C1" s="165" t="s">
        <v>16</v>
      </c>
      <c r="D1" s="165"/>
      <c r="E1" s="165"/>
      <c r="F1" s="165"/>
      <c r="G1" s="165"/>
      <c r="H1" s="156"/>
      <c r="I1" s="165"/>
      <c r="J1" s="166"/>
    </row>
    <row r="2" spans="1:14" s="161" customFormat="1">
      <c r="A2" s="153"/>
      <c r="B2" s="1"/>
      <c r="C2" s="2">
        <v>1995</v>
      </c>
      <c r="D2" s="2">
        <v>1996</v>
      </c>
      <c r="E2" s="2">
        <v>1997</v>
      </c>
      <c r="F2" s="2">
        <v>1998</v>
      </c>
      <c r="G2" s="133">
        <v>1999</v>
      </c>
      <c r="H2" s="1"/>
      <c r="I2" s="2" t="s">
        <v>0</v>
      </c>
      <c r="J2" s="154">
        <v>2000</v>
      </c>
    </row>
    <row r="3" spans="1:14" s="160" customFormat="1">
      <c r="A3" s="153"/>
      <c r="B3" s="1"/>
      <c r="C3" s="3"/>
      <c r="D3" s="3"/>
      <c r="E3" s="3"/>
      <c r="F3" s="3"/>
      <c r="G3" s="3"/>
      <c r="H3" s="1"/>
      <c r="I3" s="4"/>
      <c r="J3" s="154" t="s">
        <v>1</v>
      </c>
    </row>
    <row r="4" spans="1:14">
      <c r="A4" s="5" t="s">
        <v>2</v>
      </c>
      <c r="B4" s="6"/>
      <c r="C4" s="7"/>
      <c r="D4" s="7"/>
      <c r="E4" s="7"/>
      <c r="F4" s="7"/>
      <c r="G4" s="7"/>
      <c r="H4" s="8"/>
      <c r="I4" s="7"/>
      <c r="J4" s="155">
        <v>172</v>
      </c>
      <c r="K4">
        <v>130.5</v>
      </c>
      <c r="M4" t="s">
        <v>149</v>
      </c>
    </row>
    <row r="5" spans="1:14" hidden="1">
      <c r="A5" s="5" t="s">
        <v>3</v>
      </c>
      <c r="B5" s="6"/>
      <c r="C5" s="7"/>
      <c r="D5" s="7"/>
      <c r="E5" s="7"/>
      <c r="F5" s="7"/>
      <c r="G5" s="7"/>
      <c r="H5" s="8"/>
      <c r="I5" s="7"/>
      <c r="J5" s="155"/>
    </row>
    <row r="6" spans="1:14">
      <c r="A6" s="5" t="s">
        <v>4</v>
      </c>
      <c r="B6" s="6"/>
      <c r="C6" s="7"/>
      <c r="D6" s="7"/>
      <c r="E6" s="7"/>
      <c r="F6" s="7"/>
      <c r="G6" s="7"/>
      <c r="H6" s="8"/>
      <c r="I6" s="7"/>
      <c r="J6" s="155">
        <v>72</v>
      </c>
      <c r="M6" t="s">
        <v>150</v>
      </c>
    </row>
    <row r="7" spans="1:14">
      <c r="A7" s="5" t="s">
        <v>5</v>
      </c>
      <c r="B7" s="6"/>
      <c r="C7" s="7"/>
      <c r="D7" s="7"/>
      <c r="E7" s="7"/>
      <c r="F7" s="7"/>
      <c r="G7" s="7"/>
      <c r="H7" s="8"/>
      <c r="I7" s="7"/>
      <c r="J7" s="155">
        <v>49</v>
      </c>
      <c r="M7">
        <f>1390-1358</f>
        <v>32</v>
      </c>
      <c r="N7" t="s">
        <v>151</v>
      </c>
    </row>
    <row r="8" spans="1:14" s="161" customFormat="1">
      <c r="A8" s="5" t="s">
        <v>6</v>
      </c>
      <c r="B8" s="6"/>
      <c r="C8" s="7"/>
      <c r="D8" s="7"/>
      <c r="E8" s="7"/>
      <c r="F8" s="7"/>
      <c r="G8" s="7"/>
      <c r="H8" s="8"/>
      <c r="I8" s="7"/>
      <c r="J8" s="155">
        <v>61</v>
      </c>
    </row>
    <row r="9" spans="1:14" s="160" customFormat="1">
      <c r="A9" s="5"/>
      <c r="B9" s="6"/>
      <c r="C9" s="7"/>
      <c r="D9" s="7"/>
      <c r="E9" s="7"/>
      <c r="F9" s="7"/>
      <c r="G9" s="7"/>
      <c r="H9" s="8"/>
      <c r="I9" s="7"/>
      <c r="J9" s="155"/>
    </row>
    <row r="10" spans="1:14" s="160" customFormat="1">
      <c r="A10" s="9"/>
      <c r="B10" s="1"/>
      <c r="C10" s="4"/>
      <c r="D10" s="4"/>
      <c r="E10" s="4"/>
      <c r="F10" s="4"/>
      <c r="G10" s="4"/>
      <c r="H10" s="10"/>
      <c r="I10" s="4"/>
      <c r="J10" s="154" t="s">
        <v>7</v>
      </c>
    </row>
    <row r="11" spans="1:14" s="160" customFormat="1">
      <c r="A11" s="9" t="s">
        <v>8</v>
      </c>
      <c r="B11" s="1"/>
      <c r="C11" s="11"/>
      <c r="D11" s="11"/>
      <c r="E11" s="11"/>
      <c r="F11" s="11"/>
      <c r="G11" s="11"/>
      <c r="H11" s="10"/>
      <c r="I11" s="11"/>
      <c r="J11" s="144">
        <f>+November!P16/1000</f>
        <v>136.53876666666667</v>
      </c>
    </row>
    <row r="12" spans="1:14">
      <c r="A12" s="9" t="s">
        <v>9</v>
      </c>
      <c r="B12" s="1"/>
      <c r="C12" s="11"/>
      <c r="D12" s="11"/>
      <c r="E12" s="11"/>
      <c r="F12" s="11"/>
      <c r="G12" s="11"/>
      <c r="H12" s="10"/>
      <c r="I12" s="11"/>
      <c r="J12" s="144">
        <f>+November!P41/1000</f>
        <v>7.5430000000000001</v>
      </c>
    </row>
    <row r="13" spans="1:14">
      <c r="A13" s="12" t="s">
        <v>10</v>
      </c>
      <c r="B13" s="13"/>
      <c r="C13" s="14"/>
      <c r="D13" s="14"/>
      <c r="E13" s="14"/>
      <c r="F13" s="14"/>
      <c r="G13" s="14"/>
      <c r="H13" s="15"/>
      <c r="I13" s="14"/>
      <c r="J13" s="143">
        <f>+J12+J11</f>
        <v>144.08176666666668</v>
      </c>
    </row>
    <row r="14" spans="1:14">
      <c r="A14" s="9" t="s">
        <v>11</v>
      </c>
      <c r="B14" s="1"/>
      <c r="C14" s="11"/>
      <c r="D14" s="11"/>
      <c r="E14" s="11"/>
      <c r="F14" s="11"/>
      <c r="G14" s="11"/>
      <c r="H14" s="10"/>
      <c r="I14" s="11"/>
      <c r="J14" s="144">
        <f>+November!P34/1000</f>
        <v>45.05</v>
      </c>
    </row>
    <row r="15" spans="1:14">
      <c r="A15" s="12" t="s">
        <v>12</v>
      </c>
      <c r="B15" s="13"/>
      <c r="C15" s="14"/>
      <c r="D15" s="14"/>
      <c r="E15" s="14"/>
      <c r="F15" s="14"/>
      <c r="G15" s="14"/>
      <c r="H15" s="15"/>
      <c r="I15" s="14"/>
      <c r="J15" s="143">
        <f>+J14+J13</f>
        <v>189.13176666666669</v>
      </c>
    </row>
    <row r="16" spans="1:14" ht="13.5" thickBot="1">
      <c r="A16" s="16" t="s">
        <v>13</v>
      </c>
      <c r="B16" s="157"/>
      <c r="C16" s="17"/>
      <c r="D16" s="17"/>
      <c r="E16" s="17"/>
      <c r="F16" s="17"/>
      <c r="G16" s="17"/>
      <c r="H16" s="158"/>
      <c r="I16" s="17"/>
      <c r="J16" s="145"/>
    </row>
    <row r="17" spans="1:11" ht="13.5" thickBot="1"/>
    <row r="18" spans="1:11">
      <c r="A18" s="152"/>
      <c r="B18" s="156"/>
      <c r="C18" s="165" t="s">
        <v>15</v>
      </c>
      <c r="D18" s="165"/>
      <c r="E18" s="165"/>
      <c r="F18" s="165"/>
      <c r="G18" s="165"/>
      <c r="H18" s="156"/>
      <c r="I18" s="165"/>
      <c r="J18" s="166"/>
    </row>
    <row r="19" spans="1:11">
      <c r="A19" s="153"/>
      <c r="B19" s="1"/>
      <c r="C19" s="2">
        <v>1995</v>
      </c>
      <c r="D19" s="2">
        <v>1996</v>
      </c>
      <c r="E19" s="2">
        <v>1997</v>
      </c>
      <c r="F19" s="2">
        <v>1998</v>
      </c>
      <c r="G19" s="133">
        <v>1999</v>
      </c>
      <c r="H19" s="1">
        <v>2000</v>
      </c>
      <c r="I19" s="2" t="s">
        <v>0</v>
      </c>
      <c r="J19" s="154">
        <v>2000</v>
      </c>
    </row>
    <row r="20" spans="1:11">
      <c r="A20" s="153"/>
      <c r="B20" s="1"/>
      <c r="C20" s="3"/>
      <c r="D20" s="3"/>
      <c r="E20" s="3"/>
      <c r="F20" s="3"/>
      <c r="G20" s="3"/>
      <c r="H20" s="1"/>
      <c r="I20" s="4"/>
      <c r="J20" s="154" t="s">
        <v>1</v>
      </c>
    </row>
    <row r="21" spans="1:11">
      <c r="A21" s="5" t="s">
        <v>2</v>
      </c>
      <c r="B21" s="6"/>
      <c r="C21" s="7"/>
      <c r="D21" s="7"/>
      <c r="E21" s="7"/>
      <c r="F21" s="7"/>
      <c r="G21" s="7"/>
      <c r="H21" s="8"/>
      <c r="I21" s="7"/>
      <c r="J21" s="155">
        <v>386</v>
      </c>
      <c r="K21">
        <v>361.5</v>
      </c>
    </row>
    <row r="22" spans="1:11" ht="12.75" hidden="1" customHeight="1">
      <c r="A22" s="5" t="s">
        <v>3</v>
      </c>
      <c r="B22" s="6"/>
      <c r="C22" s="7"/>
      <c r="D22" s="7"/>
      <c r="E22" s="7"/>
      <c r="F22" s="7"/>
      <c r="G22" s="7"/>
      <c r="H22" s="8"/>
      <c r="I22" s="7"/>
      <c r="J22" s="155"/>
    </row>
    <row r="23" spans="1:11">
      <c r="A23" s="5" t="s">
        <v>4</v>
      </c>
      <c r="B23" s="6"/>
      <c r="C23" s="7"/>
      <c r="D23" s="7"/>
      <c r="E23" s="7"/>
      <c r="F23" s="7"/>
      <c r="G23" s="7"/>
      <c r="H23" s="8"/>
      <c r="I23" s="7"/>
      <c r="J23" s="155">
        <v>64.5</v>
      </c>
    </row>
    <row r="24" spans="1:11">
      <c r="A24" s="5" t="s">
        <v>5</v>
      </c>
      <c r="B24" s="6"/>
      <c r="C24" s="7"/>
      <c r="D24" s="7"/>
      <c r="E24" s="7"/>
      <c r="F24" s="7"/>
      <c r="G24" s="7"/>
      <c r="H24" s="8"/>
      <c r="I24" s="7"/>
      <c r="J24" s="155">
        <v>42.1</v>
      </c>
    </row>
    <row r="25" spans="1:11">
      <c r="A25" s="5" t="s">
        <v>6</v>
      </c>
      <c r="B25" s="6"/>
      <c r="C25" s="7"/>
      <c r="D25" s="7"/>
      <c r="E25" s="7"/>
      <c r="F25" s="7"/>
      <c r="G25" s="7"/>
      <c r="H25" s="8"/>
      <c r="I25" s="7"/>
      <c r="J25" s="155">
        <v>53.3</v>
      </c>
    </row>
    <row r="26" spans="1:11">
      <c r="A26" s="5"/>
      <c r="B26" s="6"/>
      <c r="C26" s="7"/>
      <c r="D26" s="7"/>
      <c r="E26" s="7"/>
      <c r="F26" s="7"/>
      <c r="G26" s="7"/>
      <c r="H26" s="8"/>
      <c r="I26" s="7"/>
      <c r="J26" s="155"/>
    </row>
    <row r="27" spans="1:11">
      <c r="A27" s="9"/>
      <c r="B27" s="1"/>
      <c r="C27" s="4"/>
      <c r="D27" s="4"/>
      <c r="E27" s="4"/>
      <c r="F27" s="4"/>
      <c r="G27" s="4"/>
      <c r="H27" s="10"/>
      <c r="I27" s="4"/>
      <c r="J27" s="154" t="s">
        <v>7</v>
      </c>
    </row>
    <row r="28" spans="1:11">
      <c r="A28" s="9" t="s">
        <v>8</v>
      </c>
      <c r="B28" s="1"/>
      <c r="C28" s="11"/>
      <c r="D28" s="11"/>
      <c r="E28" s="11"/>
      <c r="F28" s="11"/>
      <c r="G28" s="11"/>
      <c r="H28" s="10"/>
      <c r="I28" s="11"/>
      <c r="J28" s="144">
        <f>+December!P16/1000</f>
        <v>227.46916129032257</v>
      </c>
    </row>
    <row r="29" spans="1:11" s="160" customFormat="1">
      <c r="A29" s="9" t="s">
        <v>9</v>
      </c>
      <c r="B29" s="1"/>
      <c r="C29" s="11"/>
      <c r="D29" s="11"/>
      <c r="E29" s="11"/>
      <c r="F29" s="11"/>
      <c r="G29" s="11"/>
      <c r="H29" s="10"/>
      <c r="I29" s="11"/>
      <c r="J29" s="144">
        <f>+December!P41/1000</f>
        <v>10.143000000000001</v>
      </c>
    </row>
    <row r="30" spans="1:11">
      <c r="A30" s="12" t="s">
        <v>10</v>
      </c>
      <c r="B30" s="13"/>
      <c r="C30" s="14"/>
      <c r="D30" s="14"/>
      <c r="E30" s="14"/>
      <c r="F30" s="14"/>
      <c r="G30" s="14"/>
      <c r="H30" s="15"/>
      <c r="I30" s="14"/>
      <c r="J30" s="143">
        <f>+J29+J28</f>
        <v>237.61216129032258</v>
      </c>
    </row>
    <row r="31" spans="1:11">
      <c r="A31" s="9" t="s">
        <v>11</v>
      </c>
      <c r="B31" s="1"/>
      <c r="C31" s="11"/>
      <c r="D31" s="11"/>
      <c r="E31" s="11"/>
      <c r="F31" s="11"/>
      <c r="G31" s="11"/>
      <c r="H31" s="10"/>
      <c r="I31" s="11"/>
      <c r="J31" s="144">
        <f>+December!P34/1000</f>
        <v>45.05</v>
      </c>
    </row>
    <row r="32" spans="1:11">
      <c r="A32" s="12" t="s">
        <v>12</v>
      </c>
      <c r="B32" s="13"/>
      <c r="C32" s="14"/>
      <c r="D32" s="14"/>
      <c r="E32" s="14"/>
      <c r="F32" s="14"/>
      <c r="G32" s="14"/>
      <c r="H32" s="15"/>
      <c r="I32" s="14"/>
      <c r="J32" s="143">
        <f>+J31+J30</f>
        <v>282.66216129032256</v>
      </c>
    </row>
    <row r="33" spans="1:11" s="160" customFormat="1" ht="13.5" thickBot="1">
      <c r="A33" s="16" t="s">
        <v>13</v>
      </c>
      <c r="B33" s="157"/>
      <c r="C33" s="17"/>
      <c r="D33" s="17"/>
      <c r="E33" s="17"/>
      <c r="F33" s="17"/>
      <c r="G33" s="17"/>
      <c r="H33" s="158"/>
      <c r="I33" s="17"/>
      <c r="J33" s="145"/>
    </row>
    <row r="34" spans="1:11" s="161" customFormat="1" ht="13.5" thickBot="1"/>
    <row r="35" spans="1:11" s="160" customFormat="1">
      <c r="A35" s="152"/>
      <c r="B35" s="156"/>
      <c r="C35" s="165" t="s">
        <v>17</v>
      </c>
      <c r="D35" s="165"/>
      <c r="E35" s="165"/>
      <c r="F35" s="165"/>
      <c r="G35" s="165"/>
      <c r="H35" s="156"/>
      <c r="I35" s="165"/>
      <c r="J35" s="166"/>
      <c r="K35" s="20"/>
    </row>
    <row r="36" spans="1:11">
      <c r="A36" s="153"/>
      <c r="B36" s="1"/>
      <c r="C36" s="2">
        <v>1996</v>
      </c>
      <c r="D36" s="2">
        <v>1997</v>
      </c>
      <c r="E36" s="2">
        <v>1998</v>
      </c>
      <c r="F36" s="2">
        <v>1999</v>
      </c>
      <c r="G36" s="133">
        <v>2000</v>
      </c>
      <c r="H36" s="1"/>
      <c r="I36" s="2" t="s">
        <v>148</v>
      </c>
      <c r="J36" s="154">
        <v>2001</v>
      </c>
    </row>
    <row r="37" spans="1:11">
      <c r="A37" s="153"/>
      <c r="B37" s="1"/>
      <c r="C37" s="3"/>
      <c r="D37" s="3"/>
      <c r="E37" s="3"/>
      <c r="F37" s="3"/>
      <c r="G37" s="3"/>
      <c r="H37" s="1"/>
      <c r="I37" s="4"/>
      <c r="J37" s="154" t="s">
        <v>1</v>
      </c>
    </row>
    <row r="38" spans="1:11">
      <c r="A38" s="5" t="s">
        <v>2</v>
      </c>
      <c r="B38" s="6"/>
      <c r="C38" s="7"/>
      <c r="D38" s="7"/>
      <c r="E38" s="7"/>
      <c r="F38" s="7"/>
      <c r="G38" s="7"/>
      <c r="H38" s="8"/>
      <c r="I38" s="7"/>
      <c r="J38" s="155">
        <v>446</v>
      </c>
      <c r="K38">
        <v>441.7</v>
      </c>
    </row>
    <row r="39" spans="1:11" ht="12.75" hidden="1" customHeight="1">
      <c r="A39" s="5" t="s">
        <v>3</v>
      </c>
      <c r="B39" s="6"/>
      <c r="C39" s="7"/>
      <c r="D39" s="7"/>
      <c r="E39" s="7"/>
      <c r="F39" s="7"/>
      <c r="G39" s="7"/>
      <c r="H39" s="8"/>
      <c r="I39" s="7"/>
      <c r="J39" s="155"/>
    </row>
    <row r="40" spans="1:11" s="161" customFormat="1">
      <c r="A40" s="5" t="s">
        <v>4</v>
      </c>
      <c r="B40" s="6"/>
      <c r="C40" s="7"/>
      <c r="D40" s="7"/>
      <c r="E40" s="7"/>
      <c r="F40" s="7"/>
      <c r="G40" s="7"/>
      <c r="H40" s="8"/>
      <c r="I40" s="7"/>
      <c r="J40" s="155">
        <v>61.5</v>
      </c>
    </row>
    <row r="41" spans="1:11" s="160" customFormat="1">
      <c r="A41" s="5" t="s">
        <v>5</v>
      </c>
      <c r="B41" s="6"/>
      <c r="C41" s="7"/>
      <c r="D41" s="7"/>
      <c r="E41" s="7"/>
      <c r="F41" s="7"/>
      <c r="G41" s="7"/>
      <c r="H41" s="8"/>
      <c r="I41" s="7"/>
      <c r="J41" s="155">
        <v>40</v>
      </c>
    </row>
    <row r="42" spans="1:11" s="160" customFormat="1">
      <c r="A42" s="5" t="s">
        <v>6</v>
      </c>
      <c r="B42" s="6"/>
      <c r="C42" s="7"/>
      <c r="D42" s="7"/>
      <c r="E42" s="7"/>
      <c r="F42" s="7"/>
      <c r="G42" s="7"/>
      <c r="H42" s="8"/>
      <c r="I42" s="7"/>
      <c r="J42" s="155">
        <v>50.75</v>
      </c>
    </row>
    <row r="43" spans="1:11" s="160" customFormat="1">
      <c r="A43" s="5"/>
      <c r="B43" s="6"/>
      <c r="C43" s="7"/>
      <c r="D43" s="7"/>
      <c r="E43" s="7"/>
      <c r="F43" s="7"/>
      <c r="G43" s="7"/>
      <c r="H43" s="8"/>
      <c r="I43" s="7"/>
      <c r="J43" s="155"/>
    </row>
    <row r="44" spans="1:11">
      <c r="A44" s="9"/>
      <c r="B44" s="1"/>
      <c r="C44" s="4"/>
      <c r="D44" s="4"/>
      <c r="E44" s="4"/>
      <c r="F44" s="4"/>
      <c r="G44" s="4"/>
      <c r="H44" s="10"/>
      <c r="I44" s="4"/>
      <c r="J44" s="154" t="s">
        <v>7</v>
      </c>
    </row>
    <row r="45" spans="1:11">
      <c r="A45" s="9" t="s">
        <v>8</v>
      </c>
      <c r="B45" s="1"/>
      <c r="C45" s="11"/>
      <c r="D45" s="11"/>
      <c r="E45" s="11"/>
      <c r="F45" s="11"/>
      <c r="G45" s="11"/>
      <c r="H45" s="10"/>
      <c r="I45" s="11"/>
      <c r="J45" s="144">
        <f>+January!P16/1000</f>
        <v>279.02422580645162</v>
      </c>
    </row>
    <row r="46" spans="1:11">
      <c r="A46" s="9" t="s">
        <v>9</v>
      </c>
      <c r="B46" s="1"/>
      <c r="C46" s="11"/>
      <c r="D46" s="11"/>
      <c r="E46" s="11"/>
      <c r="F46" s="11"/>
      <c r="G46" s="11"/>
      <c r="H46" s="10"/>
      <c r="I46" s="11"/>
      <c r="J46" s="144">
        <f>+January!P41/1000</f>
        <v>13.377000000000001</v>
      </c>
    </row>
    <row r="47" spans="1:11">
      <c r="A47" s="12" t="s">
        <v>10</v>
      </c>
      <c r="B47" s="13"/>
      <c r="C47" s="14"/>
      <c r="D47" s="14"/>
      <c r="E47" s="14"/>
      <c r="F47" s="14"/>
      <c r="G47" s="14"/>
      <c r="H47" s="15"/>
      <c r="I47" s="14"/>
      <c r="J47" s="143">
        <f>+J46+J45</f>
        <v>292.40122580645163</v>
      </c>
    </row>
    <row r="48" spans="1:11">
      <c r="A48" s="9" t="s">
        <v>11</v>
      </c>
      <c r="B48" s="1"/>
      <c r="C48" s="11"/>
      <c r="D48" s="11"/>
      <c r="E48" s="11"/>
      <c r="F48" s="11"/>
      <c r="G48" s="11"/>
      <c r="H48" s="10"/>
      <c r="I48" s="11"/>
      <c r="J48" s="144">
        <f>+January!P34/1000</f>
        <v>45.05</v>
      </c>
    </row>
    <row r="49" spans="1:11">
      <c r="A49" s="12" t="s">
        <v>12</v>
      </c>
      <c r="B49" s="13"/>
      <c r="C49" s="14"/>
      <c r="D49" s="14"/>
      <c r="E49" s="14"/>
      <c r="F49" s="14"/>
      <c r="G49" s="14"/>
      <c r="H49" s="15"/>
      <c r="I49" s="14"/>
      <c r="J49" s="143">
        <f>+J48+J47</f>
        <v>337.45122580645165</v>
      </c>
    </row>
    <row r="50" spans="1:11" ht="13.5" thickBot="1">
      <c r="A50" s="16" t="s">
        <v>13</v>
      </c>
      <c r="B50" s="157"/>
      <c r="C50" s="17"/>
      <c r="D50" s="17"/>
      <c r="E50" s="17"/>
      <c r="F50" s="17"/>
      <c r="G50" s="17"/>
      <c r="H50" s="158"/>
      <c r="I50" s="17"/>
      <c r="J50" s="145"/>
    </row>
    <row r="51" spans="1:11" ht="13.5" thickBot="1"/>
    <row r="52" spans="1:11">
      <c r="A52" s="152"/>
      <c r="B52" s="156"/>
      <c r="C52" s="165" t="s">
        <v>18</v>
      </c>
      <c r="D52" s="165"/>
      <c r="E52" s="165"/>
      <c r="F52" s="165"/>
      <c r="G52" s="165"/>
      <c r="H52" s="156"/>
      <c r="I52" s="165"/>
      <c r="J52" s="166"/>
      <c r="K52" s="20"/>
    </row>
    <row r="53" spans="1:11">
      <c r="A53" s="153"/>
      <c r="B53" s="1"/>
      <c r="C53" s="2">
        <v>1996</v>
      </c>
      <c r="D53" s="2">
        <v>1997</v>
      </c>
      <c r="E53" s="2">
        <v>1998</v>
      </c>
      <c r="F53" s="2">
        <v>1999</v>
      </c>
      <c r="G53" s="133">
        <v>2000</v>
      </c>
      <c r="H53" s="1"/>
      <c r="I53" s="2" t="s">
        <v>148</v>
      </c>
      <c r="J53" s="154">
        <v>2001</v>
      </c>
    </row>
    <row r="54" spans="1:11">
      <c r="A54" s="153"/>
      <c r="B54" s="1"/>
      <c r="C54" s="3"/>
      <c r="D54" s="3"/>
      <c r="E54" s="3"/>
      <c r="F54" s="3"/>
      <c r="G54" s="3"/>
      <c r="H54" s="1"/>
      <c r="I54" s="4"/>
      <c r="J54" s="154" t="s">
        <v>1</v>
      </c>
    </row>
    <row r="55" spans="1:11">
      <c r="A55" s="5" t="s">
        <v>2</v>
      </c>
      <c r="B55" s="6"/>
      <c r="C55" s="7"/>
      <c r="D55" s="7"/>
      <c r="E55" s="7"/>
      <c r="F55" s="7"/>
      <c r="G55" s="7"/>
      <c r="H55" s="8"/>
      <c r="I55" s="7"/>
      <c r="J55" s="155">
        <v>267</v>
      </c>
      <c r="K55">
        <v>299</v>
      </c>
    </row>
    <row r="56" spans="1:11" ht="12.75" hidden="1" customHeight="1">
      <c r="A56" s="5" t="s">
        <v>3</v>
      </c>
      <c r="B56" s="6"/>
      <c r="C56" s="7"/>
      <c r="D56" s="7"/>
      <c r="E56" s="7"/>
      <c r="F56" s="7"/>
      <c r="G56" s="7"/>
      <c r="H56" s="8"/>
      <c r="I56" s="7"/>
      <c r="J56" s="155"/>
    </row>
    <row r="57" spans="1:11">
      <c r="A57" s="5" t="s">
        <v>4</v>
      </c>
      <c r="B57" s="6"/>
      <c r="C57" s="7"/>
      <c r="D57" s="7"/>
      <c r="E57" s="7"/>
      <c r="F57" s="7"/>
      <c r="G57" s="7"/>
      <c r="H57" s="8"/>
      <c r="I57" s="7"/>
      <c r="J57" s="155">
        <v>65.319999999999993</v>
      </c>
    </row>
    <row r="58" spans="1:11">
      <c r="A58" s="5" t="s">
        <v>5</v>
      </c>
      <c r="B58" s="6"/>
      <c r="C58" s="7"/>
      <c r="D58" s="7"/>
      <c r="E58" s="7"/>
      <c r="F58" s="7"/>
      <c r="G58" s="7"/>
      <c r="H58" s="8"/>
      <c r="I58" s="7"/>
      <c r="J58" s="155">
        <v>43.32</v>
      </c>
    </row>
    <row r="59" spans="1:11">
      <c r="A59" s="5" t="s">
        <v>6</v>
      </c>
      <c r="B59" s="6"/>
      <c r="C59" s="7"/>
      <c r="D59" s="7"/>
      <c r="E59" s="7"/>
      <c r="F59" s="7"/>
      <c r="G59" s="7"/>
      <c r="H59" s="8"/>
      <c r="I59" s="7"/>
      <c r="J59" s="155">
        <v>54.3</v>
      </c>
    </row>
    <row r="60" spans="1:11">
      <c r="A60" s="5"/>
      <c r="B60" s="6"/>
      <c r="C60" s="7"/>
      <c r="D60" s="7"/>
      <c r="E60" s="7"/>
      <c r="F60" s="7"/>
      <c r="G60" s="7"/>
      <c r="H60" s="8"/>
      <c r="I60" s="7"/>
      <c r="J60" s="155"/>
    </row>
    <row r="61" spans="1:11" s="160" customFormat="1">
      <c r="A61" s="9"/>
      <c r="B61" s="1"/>
      <c r="C61" s="4"/>
      <c r="D61" s="4"/>
      <c r="E61" s="4"/>
      <c r="F61" s="4"/>
      <c r="G61" s="4"/>
      <c r="H61" s="10"/>
      <c r="I61" s="4"/>
      <c r="J61" s="154" t="s">
        <v>7</v>
      </c>
    </row>
    <row r="62" spans="1:11">
      <c r="A62" s="9" t="s">
        <v>8</v>
      </c>
      <c r="B62" s="1"/>
      <c r="C62" s="11"/>
      <c r="D62" s="11"/>
      <c r="E62" s="11"/>
      <c r="F62" s="11"/>
      <c r="G62" s="11"/>
      <c r="H62" s="10"/>
      <c r="I62" s="11"/>
      <c r="J62" s="144">
        <f>+February!P16/1000</f>
        <v>215.60439285714287</v>
      </c>
    </row>
    <row r="63" spans="1:11">
      <c r="A63" s="9" t="s">
        <v>9</v>
      </c>
      <c r="B63" s="1"/>
      <c r="C63" s="11"/>
      <c r="D63" s="11"/>
      <c r="E63" s="11"/>
      <c r="F63" s="11"/>
      <c r="G63" s="11"/>
      <c r="H63" s="10"/>
      <c r="I63" s="11"/>
      <c r="J63" s="144">
        <f>+February!P41/1000</f>
        <v>9.7840000000000007</v>
      </c>
    </row>
    <row r="64" spans="1:11">
      <c r="A64" s="12" t="s">
        <v>10</v>
      </c>
      <c r="B64" s="13"/>
      <c r="C64" s="14"/>
      <c r="D64" s="14"/>
      <c r="E64" s="14"/>
      <c r="F64" s="14"/>
      <c r="G64" s="14"/>
      <c r="H64" s="15"/>
      <c r="I64" s="14"/>
      <c r="J64" s="143">
        <f>+J63+J62</f>
        <v>225.38839285714286</v>
      </c>
    </row>
    <row r="65" spans="1:11" s="160" customFormat="1">
      <c r="A65" s="9" t="s">
        <v>11</v>
      </c>
      <c r="B65" s="1"/>
      <c r="C65" s="11"/>
      <c r="D65" s="11"/>
      <c r="E65" s="11"/>
      <c r="F65" s="11"/>
      <c r="G65" s="11"/>
      <c r="H65" s="10"/>
      <c r="I65" s="11"/>
      <c r="J65" s="144">
        <f>+February!P34/1000</f>
        <v>45.05</v>
      </c>
    </row>
    <row r="66" spans="1:11" s="161" customFormat="1">
      <c r="A66" s="12" t="s">
        <v>12</v>
      </c>
      <c r="B66" s="13"/>
      <c r="C66" s="14"/>
      <c r="D66" s="14"/>
      <c r="E66" s="14"/>
      <c r="F66" s="14"/>
      <c r="G66" s="14"/>
      <c r="H66" s="15">
        <f t="shared" ref="H66" si="0">+H65+H64</f>
        <v>0</v>
      </c>
      <c r="I66" s="14"/>
      <c r="J66" s="143">
        <f>+J65+J64</f>
        <v>270.43839285714284</v>
      </c>
    </row>
    <row r="67" spans="1:11" s="160" customFormat="1" ht="13.5" thickBot="1">
      <c r="A67" s="16" t="s">
        <v>13</v>
      </c>
      <c r="B67" s="157"/>
      <c r="C67" s="17"/>
      <c r="D67" s="17"/>
      <c r="E67" s="17"/>
      <c r="F67" s="17"/>
      <c r="G67" s="17"/>
      <c r="H67" s="158"/>
      <c r="I67" s="17"/>
      <c r="J67" s="145"/>
    </row>
    <row r="68" spans="1:11" ht="13.5" thickBot="1"/>
    <row r="69" spans="1:11">
      <c r="A69" s="152"/>
      <c r="B69" s="156"/>
      <c r="C69" s="165" t="s">
        <v>19</v>
      </c>
      <c r="D69" s="165"/>
      <c r="E69" s="165"/>
      <c r="F69" s="165"/>
      <c r="G69" s="165"/>
      <c r="H69" s="156"/>
      <c r="I69" s="165"/>
      <c r="J69" s="166"/>
    </row>
    <row r="70" spans="1:11">
      <c r="A70" s="153"/>
      <c r="B70" s="1"/>
      <c r="C70" s="2">
        <v>1996</v>
      </c>
      <c r="D70" s="2">
        <v>1997</v>
      </c>
      <c r="E70" s="2">
        <v>1998</v>
      </c>
      <c r="F70" s="2">
        <v>1999</v>
      </c>
      <c r="G70" s="133">
        <v>2000</v>
      </c>
      <c r="H70" s="1">
        <v>2000</v>
      </c>
      <c r="I70" s="2" t="s">
        <v>148</v>
      </c>
      <c r="J70" s="154">
        <v>2001</v>
      </c>
    </row>
    <row r="71" spans="1:11">
      <c r="A71" s="153"/>
      <c r="B71" s="1"/>
      <c r="C71" s="3"/>
      <c r="D71" s="3"/>
      <c r="E71" s="3"/>
      <c r="F71" s="3"/>
      <c r="G71" s="3"/>
      <c r="H71" s="1"/>
      <c r="I71" s="4"/>
      <c r="J71" s="154" t="s">
        <v>1</v>
      </c>
    </row>
    <row r="72" spans="1:11" s="161" customFormat="1">
      <c r="A72" s="5" t="s">
        <v>2</v>
      </c>
      <c r="B72" s="6"/>
      <c r="C72" s="7"/>
      <c r="D72" s="7"/>
      <c r="E72" s="7"/>
      <c r="F72" s="7"/>
      <c r="G72" s="7"/>
      <c r="H72" s="8"/>
      <c r="I72" s="7"/>
      <c r="J72" s="155">
        <v>119</v>
      </c>
      <c r="K72">
        <v>125.5</v>
      </c>
    </row>
    <row r="73" spans="1:11" s="160" customFormat="1" ht="12.75" hidden="1" customHeight="1">
      <c r="A73" s="5" t="s">
        <v>3</v>
      </c>
      <c r="B73" s="6"/>
      <c r="C73" s="7"/>
      <c r="D73" s="7"/>
      <c r="E73" s="7"/>
      <c r="F73" s="7"/>
      <c r="G73" s="7"/>
      <c r="H73" s="8"/>
      <c r="I73" s="7"/>
      <c r="J73" s="155"/>
    </row>
    <row r="74" spans="1:11" s="160" customFormat="1">
      <c r="A74" s="5" t="s">
        <v>4</v>
      </c>
      <c r="B74" s="6"/>
      <c r="C74" s="7"/>
      <c r="D74" s="7"/>
      <c r="E74" s="7"/>
      <c r="F74" s="7"/>
      <c r="G74" s="7"/>
      <c r="H74" s="8"/>
      <c r="I74" s="7"/>
      <c r="J74" s="155">
        <v>71.48</v>
      </c>
    </row>
    <row r="75" spans="1:11" s="160" customFormat="1">
      <c r="A75" s="5" t="s">
        <v>5</v>
      </c>
      <c r="B75" s="6"/>
      <c r="C75" s="7"/>
      <c r="D75" s="7"/>
      <c r="E75" s="7"/>
      <c r="F75" s="7"/>
      <c r="G75" s="7"/>
      <c r="H75" s="8"/>
      <c r="I75" s="7"/>
      <c r="J75" s="155">
        <v>50.4</v>
      </c>
    </row>
    <row r="76" spans="1:11">
      <c r="A76" s="5" t="s">
        <v>6</v>
      </c>
      <c r="B76" s="6"/>
      <c r="C76" s="7"/>
      <c r="D76" s="7"/>
      <c r="E76" s="7"/>
      <c r="F76" s="7"/>
      <c r="G76" s="7"/>
      <c r="H76" s="8"/>
      <c r="I76" s="7"/>
      <c r="J76" s="155">
        <v>60.95</v>
      </c>
    </row>
    <row r="77" spans="1:11">
      <c r="A77" s="5"/>
      <c r="B77" s="6"/>
      <c r="C77" s="7"/>
      <c r="D77" s="7"/>
      <c r="E77" s="7"/>
      <c r="F77" s="7"/>
      <c r="G77" s="7"/>
      <c r="H77" s="8"/>
      <c r="I77" s="7"/>
      <c r="J77" s="155"/>
    </row>
    <row r="78" spans="1:11">
      <c r="A78" s="9"/>
      <c r="B78" s="1"/>
      <c r="C78" s="4"/>
      <c r="D78" s="4"/>
      <c r="E78" s="4"/>
      <c r="F78" s="4"/>
      <c r="G78" s="4"/>
      <c r="H78" s="10"/>
      <c r="I78" s="4"/>
      <c r="J78" s="154" t="s">
        <v>7</v>
      </c>
    </row>
    <row r="79" spans="1:11">
      <c r="A79" s="9" t="s">
        <v>8</v>
      </c>
      <c r="B79" s="1"/>
      <c r="C79" s="11"/>
      <c r="D79" s="11"/>
      <c r="E79" s="11"/>
      <c r="F79" s="11"/>
      <c r="G79" s="11"/>
      <c r="H79" s="10"/>
      <c r="I79" s="11"/>
      <c r="J79" s="144">
        <f>+March!P16/1000</f>
        <v>159.59941935483869</v>
      </c>
    </row>
    <row r="80" spans="1:11">
      <c r="A80" s="9" t="s">
        <v>9</v>
      </c>
      <c r="B80" s="1"/>
      <c r="C80" s="11"/>
      <c r="D80" s="11"/>
      <c r="E80" s="11"/>
      <c r="F80" s="11"/>
      <c r="G80" s="11"/>
      <c r="H80" s="10"/>
      <c r="I80" s="11"/>
      <c r="J80" s="144">
        <f>+March!P41/1000</f>
        <v>7.625</v>
      </c>
    </row>
    <row r="81" spans="1:10">
      <c r="A81" s="12" t="s">
        <v>10</v>
      </c>
      <c r="B81" s="13"/>
      <c r="C81" s="14"/>
      <c r="D81" s="14"/>
      <c r="E81" s="14"/>
      <c r="F81" s="14"/>
      <c r="G81" s="14"/>
      <c r="H81" s="15"/>
      <c r="I81" s="14"/>
      <c r="J81" s="143">
        <f>+J80+J79</f>
        <v>167.22441935483869</v>
      </c>
    </row>
    <row r="82" spans="1:10">
      <c r="A82" s="9" t="s">
        <v>11</v>
      </c>
      <c r="B82" s="1"/>
      <c r="C82" s="11"/>
      <c r="D82" s="11"/>
      <c r="E82" s="11"/>
      <c r="F82" s="11"/>
      <c r="G82" s="11"/>
      <c r="H82" s="10"/>
      <c r="I82" s="11"/>
      <c r="J82" s="144">
        <f>+March!P34/1000</f>
        <v>45.05</v>
      </c>
    </row>
    <row r="83" spans="1:10">
      <c r="A83" s="12" t="s">
        <v>12</v>
      </c>
      <c r="B83" s="13"/>
      <c r="C83" s="14"/>
      <c r="D83" s="14"/>
      <c r="E83" s="14"/>
      <c r="F83" s="14"/>
      <c r="G83" s="14"/>
      <c r="H83" s="15"/>
      <c r="I83" s="14"/>
      <c r="J83" s="143">
        <f>+J82+J81</f>
        <v>212.2744193548387</v>
      </c>
    </row>
    <row r="84" spans="1:10" ht="13.5" thickBot="1">
      <c r="A84" s="16" t="s">
        <v>13</v>
      </c>
      <c r="B84" s="157"/>
      <c r="C84" s="17"/>
      <c r="D84" s="17"/>
      <c r="E84" s="17"/>
      <c r="F84" s="17"/>
      <c r="G84" s="17"/>
      <c r="H84" s="158"/>
      <c r="I84" s="17"/>
      <c r="J84" s="145"/>
    </row>
  </sheetData>
  <mergeCells count="10">
    <mergeCell ref="C1:G1"/>
    <mergeCell ref="I1:J1"/>
    <mergeCell ref="C18:G18"/>
    <mergeCell ref="I18:J18"/>
    <mergeCell ref="C69:G69"/>
    <mergeCell ref="I69:J69"/>
    <mergeCell ref="C35:G35"/>
    <mergeCell ref="C52:G52"/>
    <mergeCell ref="I35:J35"/>
    <mergeCell ref="I52:J52"/>
  </mergeCells>
  <phoneticPr fontId="25" type="noConversion"/>
  <printOptions horizontalCentered="1"/>
  <pageMargins left="0.25" right="0.25" top="0.75" bottom="0.5" header="0.35" footer="0.5"/>
  <pageSetup paperSize="5" scale="93" orientation="portrait"/>
  <headerFooter>
    <oddHeader>&amp;C&amp;"Arial,Bold Italic"&amp;12Entex Winter Plan 2000-2001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"/>
  <sheetViews>
    <sheetView showZeros="0" workbookViewId="0">
      <selection activeCell="Q30" sqref="Q30"/>
    </sheetView>
  </sheetViews>
  <sheetFormatPr defaultColWidth="9" defaultRowHeight="12.75" customHeight="1"/>
  <cols>
    <col min="1" max="1" width="17.42578125" bestFit="1" customWidth="1"/>
    <col min="2" max="2" width="1.85546875" customWidth="1"/>
    <col min="10" max="10" width="19.42578125" style="71" bestFit="1" customWidth="1"/>
    <col min="11" max="11" width="30.42578125" style="71" bestFit="1" customWidth="1"/>
    <col min="12" max="12" width="13.140625" style="71" bestFit="1" customWidth="1"/>
    <col min="13" max="13" width="1.42578125" style="71" customWidth="1"/>
    <col min="14" max="14" width="9.140625" style="71" customWidth="1"/>
    <col min="15" max="15" width="1" style="71" customWidth="1"/>
    <col min="16" max="17" width="9.140625" style="71" customWidth="1"/>
  </cols>
  <sheetData>
    <row r="1" spans="1:17" s="160" customFormat="1">
      <c r="A1" s="21" t="s">
        <v>20</v>
      </c>
      <c r="B1" s="22"/>
      <c r="C1" s="167" t="s">
        <v>14</v>
      </c>
      <c r="D1" s="168"/>
      <c r="E1" s="169"/>
    </row>
    <row r="2" spans="1:17" s="161" customFormat="1">
      <c r="A2" s="23"/>
      <c r="B2" s="24"/>
      <c r="C2" s="25">
        <v>1998</v>
      </c>
      <c r="D2" s="170">
        <v>1999</v>
      </c>
      <c r="E2" s="171"/>
      <c r="J2" s="72">
        <v>36831</v>
      </c>
      <c r="K2" s="73"/>
      <c r="L2" s="73"/>
      <c r="M2" s="74"/>
      <c r="N2" s="75"/>
      <c r="O2" s="74"/>
      <c r="P2" s="173" t="s">
        <v>82</v>
      </c>
      <c r="Q2" s="174"/>
    </row>
    <row r="3" spans="1:17" s="160" customFormat="1">
      <c r="A3" s="23"/>
      <c r="B3" s="24"/>
      <c r="C3" s="26"/>
      <c r="D3" s="27" t="s">
        <v>21</v>
      </c>
      <c r="E3" s="28" t="s">
        <v>22</v>
      </c>
      <c r="J3" s="76" t="s">
        <v>89</v>
      </c>
      <c r="K3" s="77">
        <v>30</v>
      </c>
      <c r="L3" s="78" t="s">
        <v>52</v>
      </c>
      <c r="M3" s="79"/>
      <c r="N3" s="80" t="s">
        <v>51</v>
      </c>
      <c r="O3" s="79"/>
      <c r="P3" s="172"/>
      <c r="Q3" s="172"/>
    </row>
    <row r="4" spans="1:17">
      <c r="A4" s="5" t="s">
        <v>2</v>
      </c>
      <c r="B4" s="29"/>
      <c r="C4" s="30">
        <v>94.5</v>
      </c>
      <c r="D4" s="31">
        <v>120</v>
      </c>
      <c r="E4" s="32">
        <v>131</v>
      </c>
      <c r="J4" s="81"/>
      <c r="M4" s="82"/>
      <c r="N4" s="83"/>
      <c r="O4" s="82"/>
      <c r="P4" s="84" t="s">
        <v>49</v>
      </c>
      <c r="Q4" s="85" t="s">
        <v>53</v>
      </c>
    </row>
    <row r="5" spans="1:17">
      <c r="A5" s="5" t="s">
        <v>4</v>
      </c>
      <c r="B5" s="29"/>
      <c r="C5" s="30">
        <v>72.900000000000006</v>
      </c>
      <c r="D5" s="31">
        <v>77</v>
      </c>
      <c r="E5" s="32">
        <v>72</v>
      </c>
      <c r="J5" s="86"/>
      <c r="M5" s="82"/>
      <c r="N5" s="83"/>
      <c r="O5" s="82"/>
    </row>
    <row r="6" spans="1:17">
      <c r="A6" s="5" t="s">
        <v>5</v>
      </c>
      <c r="B6" s="29"/>
      <c r="C6" s="30">
        <v>55.6</v>
      </c>
      <c r="D6" s="31">
        <v>47</v>
      </c>
      <c r="E6" s="32">
        <v>49</v>
      </c>
      <c r="J6" s="87" t="s">
        <v>8</v>
      </c>
      <c r="M6" s="82"/>
      <c r="N6" s="83"/>
      <c r="O6" s="82"/>
    </row>
    <row r="7" spans="1:17">
      <c r="A7" s="5" t="s">
        <v>6</v>
      </c>
      <c r="B7" s="29"/>
      <c r="C7" s="30">
        <v>64.2</v>
      </c>
      <c r="D7" s="31">
        <v>62</v>
      </c>
      <c r="E7" s="32">
        <v>61</v>
      </c>
      <c r="J7" s="86" t="s">
        <v>54</v>
      </c>
      <c r="K7" s="71" t="s">
        <v>55</v>
      </c>
      <c r="L7" s="71" t="s">
        <v>56</v>
      </c>
      <c r="M7" s="82"/>
      <c r="N7" s="83"/>
      <c r="O7" s="82"/>
      <c r="P7" s="88">
        <v>0</v>
      </c>
      <c r="Q7" s="88">
        <v>0</v>
      </c>
    </row>
    <row r="8" spans="1:17" s="161" customFormat="1">
      <c r="A8" s="5"/>
      <c r="B8" s="29"/>
      <c r="C8" s="30"/>
      <c r="D8" s="31"/>
      <c r="E8" s="32"/>
      <c r="J8" s="86" t="s">
        <v>57</v>
      </c>
      <c r="K8" s="89" t="s">
        <v>92</v>
      </c>
      <c r="L8" s="89" t="s">
        <v>58</v>
      </c>
      <c r="M8" s="90"/>
      <c r="N8" s="83">
        <v>70201</v>
      </c>
      <c r="O8" s="90"/>
      <c r="P8" s="88">
        <v>10500</v>
      </c>
      <c r="Q8" s="91">
        <f t="shared" ref="Q8:Q45" si="0">+P8*$K$3</f>
        <v>315000</v>
      </c>
    </row>
    <row r="9" spans="1:17" s="160" customFormat="1">
      <c r="A9" s="33"/>
      <c r="B9" s="24"/>
      <c r="C9" s="26"/>
      <c r="D9" s="31"/>
      <c r="E9" s="34" t="s">
        <v>7</v>
      </c>
      <c r="J9" s="86" t="s">
        <v>59</v>
      </c>
      <c r="K9" s="71" t="s">
        <v>95</v>
      </c>
      <c r="L9" s="71" t="s">
        <v>60</v>
      </c>
      <c r="M9" s="82"/>
      <c r="N9" s="83">
        <v>72063</v>
      </c>
      <c r="O9" s="82"/>
      <c r="P9" s="88">
        <v>0</v>
      </c>
      <c r="Q9" s="91">
        <f t="shared" si="0"/>
        <v>0</v>
      </c>
    </row>
    <row r="10" spans="1:17" s="160" customFormat="1">
      <c r="A10" s="33" t="s">
        <v>8</v>
      </c>
      <c r="B10" s="24"/>
      <c r="C10" s="35">
        <v>87.6</v>
      </c>
      <c r="D10" s="36">
        <v>64.5</v>
      </c>
      <c r="E10" s="37">
        <v>117.4</v>
      </c>
      <c r="J10" s="86" t="s">
        <v>61</v>
      </c>
      <c r="K10" s="71" t="s">
        <v>88</v>
      </c>
      <c r="L10" s="71" t="s">
        <v>94</v>
      </c>
      <c r="M10" s="82"/>
      <c r="N10" s="83">
        <v>78418</v>
      </c>
      <c r="O10" s="82"/>
      <c r="P10" s="88">
        <v>250</v>
      </c>
      <c r="Q10" s="91">
        <f t="shared" si="0"/>
        <v>7500</v>
      </c>
    </row>
    <row r="11" spans="1:17" s="160" customFormat="1">
      <c r="A11" s="33" t="s">
        <v>9</v>
      </c>
      <c r="B11" s="24"/>
      <c r="C11" s="35">
        <v>6.7</v>
      </c>
      <c r="D11" s="36">
        <v>5.7670000000000003</v>
      </c>
      <c r="E11" s="37">
        <v>7.468</v>
      </c>
      <c r="J11" s="86" t="s">
        <v>57</v>
      </c>
      <c r="K11" s="71" t="s">
        <v>62</v>
      </c>
      <c r="L11" s="71" t="s">
        <v>63</v>
      </c>
      <c r="M11" s="82"/>
      <c r="N11" s="83">
        <v>70549</v>
      </c>
      <c r="O11" s="82"/>
      <c r="P11" s="88">
        <v>5000</v>
      </c>
      <c r="Q11" s="91">
        <f t="shared" si="0"/>
        <v>150000</v>
      </c>
    </row>
    <row r="12" spans="1:17">
      <c r="A12" s="12" t="s">
        <v>10</v>
      </c>
      <c r="B12" s="38"/>
      <c r="C12" s="14">
        <v>94.3</v>
      </c>
      <c r="D12" s="39">
        <f>+D11+D10</f>
        <v>70.266999999999996</v>
      </c>
      <c r="E12" s="19">
        <v>124.86800000000001</v>
      </c>
      <c r="J12" s="86"/>
      <c r="L12" s="92" t="s">
        <v>64</v>
      </c>
      <c r="M12" s="93"/>
      <c r="N12" s="94"/>
      <c r="O12" s="93"/>
      <c r="P12" s="95">
        <v>15750</v>
      </c>
      <c r="Q12" s="95">
        <f t="shared" si="0"/>
        <v>472500</v>
      </c>
    </row>
    <row r="13" spans="1:17">
      <c r="A13" s="9" t="s">
        <v>11</v>
      </c>
      <c r="B13" s="40"/>
      <c r="C13" s="11">
        <v>57.04</v>
      </c>
      <c r="D13" s="41">
        <v>53.497</v>
      </c>
      <c r="E13" s="18">
        <v>45.3</v>
      </c>
      <c r="J13" s="86"/>
      <c r="M13" s="82"/>
      <c r="N13" s="83"/>
      <c r="O13" s="82"/>
      <c r="P13" s="88"/>
      <c r="Q13" s="96">
        <f t="shared" si="0"/>
        <v>0</v>
      </c>
    </row>
    <row r="14" spans="1:17" ht="13.5" thickBot="1">
      <c r="A14" s="16" t="s">
        <v>12</v>
      </c>
      <c r="B14" s="42"/>
      <c r="C14" s="17">
        <v>151.34</v>
      </c>
      <c r="D14" s="43">
        <f>+D13+D12</f>
        <v>123.764</v>
      </c>
      <c r="E14" s="44">
        <v>170.16800000000001</v>
      </c>
      <c r="J14" s="86" t="s">
        <v>57</v>
      </c>
      <c r="K14" s="71" t="s">
        <v>65</v>
      </c>
      <c r="L14" s="97" t="s">
        <v>58</v>
      </c>
      <c r="M14" s="98"/>
      <c r="N14" s="83">
        <v>292249</v>
      </c>
      <c r="O14" s="98"/>
      <c r="P14" s="88">
        <f>118190+(77963/30)</f>
        <v>120788.76666666666</v>
      </c>
      <c r="Q14" s="91">
        <f t="shared" si="0"/>
        <v>3623663</v>
      </c>
    </row>
    <row r="15" spans="1:17" ht="13.5" thickBot="1">
      <c r="J15" s="86"/>
      <c r="M15" s="82"/>
      <c r="N15" s="83"/>
      <c r="O15" s="82"/>
      <c r="P15" s="88"/>
      <c r="Q15" s="88">
        <f t="shared" si="0"/>
        <v>0</v>
      </c>
    </row>
    <row r="16" spans="1:17" ht="15.75">
      <c r="A16" s="45" t="s">
        <v>23</v>
      </c>
      <c r="B16" s="46"/>
      <c r="C16" s="46"/>
      <c r="D16" s="46"/>
      <c r="E16" s="46"/>
      <c r="F16" s="46"/>
      <c r="G16" s="46"/>
      <c r="H16" s="47"/>
      <c r="J16" s="99" t="s">
        <v>10</v>
      </c>
      <c r="K16" s="100"/>
      <c r="L16" s="101"/>
      <c r="M16" s="102"/>
      <c r="N16" s="103"/>
      <c r="O16" s="102"/>
      <c r="P16" s="104">
        <f>+P14+P12</f>
        <v>136538.76666666666</v>
      </c>
      <c r="Q16" s="104">
        <f t="shared" si="0"/>
        <v>4096163</v>
      </c>
    </row>
    <row r="17" spans="1:17" ht="15.75">
      <c r="A17" s="48"/>
      <c r="H17" s="49"/>
      <c r="J17" s="86"/>
      <c r="M17" s="82"/>
      <c r="N17" s="83"/>
      <c r="O17" s="82"/>
      <c r="P17" s="88"/>
      <c r="Q17" s="88">
        <f t="shared" si="0"/>
        <v>0</v>
      </c>
    </row>
    <row r="18" spans="1:17" ht="18">
      <c r="A18" s="50"/>
      <c r="C18" s="51">
        <v>1994</v>
      </c>
      <c r="D18" s="51">
        <v>1995</v>
      </c>
      <c r="E18" s="51">
        <v>1996</v>
      </c>
      <c r="F18" s="51">
        <v>1997</v>
      </c>
      <c r="G18" s="51">
        <v>1998</v>
      </c>
      <c r="H18" s="49"/>
      <c r="J18" s="87" t="s">
        <v>11</v>
      </c>
      <c r="M18" s="82"/>
      <c r="N18" s="83"/>
      <c r="O18" s="82"/>
      <c r="P18" s="88"/>
      <c r="Q18" s="88">
        <f t="shared" si="0"/>
        <v>0</v>
      </c>
    </row>
    <row r="19" spans="1:17" ht="18.75" thickBot="1">
      <c r="A19" s="52" t="s">
        <v>24</v>
      </c>
      <c r="B19" s="51"/>
      <c r="C19" s="51"/>
      <c r="D19" s="51"/>
      <c r="E19" s="51"/>
      <c r="F19" s="51"/>
      <c r="G19" s="51"/>
      <c r="H19" s="49"/>
      <c r="J19" s="86" t="s">
        <v>54</v>
      </c>
      <c r="K19" s="71" t="s">
        <v>66</v>
      </c>
      <c r="L19" s="71" t="s">
        <v>56</v>
      </c>
      <c r="M19" s="82"/>
      <c r="N19" s="83"/>
      <c r="O19" s="82"/>
      <c r="P19" s="88">
        <v>0</v>
      </c>
      <c r="Q19" s="88">
        <f t="shared" si="0"/>
        <v>0</v>
      </c>
    </row>
    <row r="20" spans="1:17" ht="15.75">
      <c r="A20" s="53"/>
      <c r="B20" s="54"/>
      <c r="C20" s="55"/>
      <c r="D20" s="55"/>
      <c r="E20" s="55"/>
      <c r="F20" s="55"/>
      <c r="G20" s="55"/>
      <c r="H20" s="56" t="s">
        <v>25</v>
      </c>
      <c r="J20" s="86" t="s">
        <v>67</v>
      </c>
      <c r="L20" s="71" t="s">
        <v>68</v>
      </c>
      <c r="M20" s="82"/>
      <c r="N20" s="83">
        <v>70114</v>
      </c>
      <c r="O20" s="82"/>
      <c r="P20" s="88">
        <v>250</v>
      </c>
      <c r="Q20" s="88">
        <f t="shared" si="0"/>
        <v>7500</v>
      </c>
    </row>
    <row r="21" spans="1:17" ht="15.75">
      <c r="A21" s="57"/>
      <c r="B21" s="58" t="s">
        <v>26</v>
      </c>
      <c r="C21" s="55"/>
      <c r="D21" s="55"/>
      <c r="E21" s="55"/>
      <c r="F21" s="55"/>
      <c r="G21" s="55"/>
      <c r="H21" s="59"/>
      <c r="J21" s="86" t="s">
        <v>61</v>
      </c>
      <c r="K21" s="71" t="s">
        <v>69</v>
      </c>
      <c r="L21" s="71" t="s">
        <v>70</v>
      </c>
      <c r="M21" s="82"/>
      <c r="N21" s="83">
        <v>70495</v>
      </c>
      <c r="O21" s="82"/>
      <c r="P21" s="88">
        <v>20000</v>
      </c>
      <c r="Q21" s="88">
        <f t="shared" si="0"/>
        <v>600000</v>
      </c>
    </row>
    <row r="22" spans="1:17" ht="15.75">
      <c r="A22" s="60" t="s">
        <v>2</v>
      </c>
      <c r="B22" s="61"/>
      <c r="C22" s="62">
        <v>79</v>
      </c>
      <c r="D22" s="62">
        <v>150</v>
      </c>
      <c r="E22" s="62">
        <v>163</v>
      </c>
      <c r="F22" s="62">
        <v>288.5</v>
      </c>
      <c r="G22" s="62">
        <v>94.5</v>
      </c>
      <c r="H22" s="63">
        <v>155</v>
      </c>
      <c r="J22" s="86" t="s">
        <v>71</v>
      </c>
      <c r="K22" s="71" t="s">
        <v>72</v>
      </c>
      <c r="L22" s="71" t="s">
        <v>70</v>
      </c>
      <c r="M22" s="82"/>
      <c r="N22" s="83">
        <v>70499</v>
      </c>
      <c r="O22" s="82"/>
      <c r="P22" s="88">
        <v>10000</v>
      </c>
      <c r="Q22" s="88">
        <f t="shared" si="0"/>
        <v>300000</v>
      </c>
    </row>
    <row r="23" spans="1:17" ht="15.75">
      <c r="A23" s="60" t="s">
        <v>3</v>
      </c>
      <c r="B23" s="61"/>
      <c r="C23" s="62">
        <v>98.5</v>
      </c>
      <c r="D23" s="62">
        <v>40.5</v>
      </c>
      <c r="E23" s="62">
        <v>73.5</v>
      </c>
      <c r="F23" s="62">
        <v>8.5</v>
      </c>
      <c r="G23" s="62">
        <v>71</v>
      </c>
      <c r="H23" s="63">
        <v>58.4</v>
      </c>
      <c r="J23" s="86"/>
      <c r="L23" s="71" t="s">
        <v>73</v>
      </c>
      <c r="M23" s="82"/>
      <c r="N23" s="83"/>
      <c r="O23" s="82"/>
      <c r="P23" s="88"/>
      <c r="Q23" s="88">
        <f t="shared" si="0"/>
        <v>0</v>
      </c>
    </row>
    <row r="24" spans="1:17" ht="15.75">
      <c r="A24" s="60" t="s">
        <v>27</v>
      </c>
      <c r="B24" s="61"/>
      <c r="C24" s="62">
        <v>75.400000000000006</v>
      </c>
      <c r="D24" s="62">
        <v>72.2</v>
      </c>
      <c r="E24" s="62">
        <v>72.3</v>
      </c>
      <c r="F24" s="62">
        <v>65.3</v>
      </c>
      <c r="G24" s="62">
        <v>72.900000000000006</v>
      </c>
      <c r="H24" s="63">
        <v>71.62</v>
      </c>
      <c r="J24" s="86" t="s">
        <v>61</v>
      </c>
      <c r="K24" s="71" t="s">
        <v>96</v>
      </c>
      <c r="L24" s="71" t="s">
        <v>74</v>
      </c>
      <c r="M24" s="82"/>
      <c r="N24" s="83">
        <v>78417</v>
      </c>
      <c r="O24" s="82"/>
      <c r="P24" s="88">
        <v>0</v>
      </c>
      <c r="Q24" s="88">
        <f t="shared" si="0"/>
        <v>0</v>
      </c>
    </row>
    <row r="25" spans="1:17" ht="15.75">
      <c r="A25" s="60" t="s">
        <v>28</v>
      </c>
      <c r="B25" s="61"/>
      <c r="C25" s="62">
        <v>55.9</v>
      </c>
      <c r="D25" s="62">
        <v>50.5</v>
      </c>
      <c r="E25" s="62">
        <v>51.7</v>
      </c>
      <c r="F25" s="62">
        <v>46</v>
      </c>
      <c r="G25" s="62">
        <v>55.6</v>
      </c>
      <c r="H25" s="63">
        <v>51.94</v>
      </c>
      <c r="J25" s="86"/>
      <c r="M25" s="82"/>
      <c r="N25" s="83"/>
      <c r="O25" s="82"/>
      <c r="P25" s="88"/>
      <c r="Q25" s="88">
        <f t="shared" si="0"/>
        <v>0</v>
      </c>
    </row>
    <row r="26" spans="1:17" ht="15.75">
      <c r="A26" s="60" t="s">
        <v>29</v>
      </c>
      <c r="B26" s="61"/>
      <c r="C26" s="62">
        <v>65.7</v>
      </c>
      <c r="D26" s="62">
        <v>61.4</v>
      </c>
      <c r="E26" s="62">
        <v>62</v>
      </c>
      <c r="F26" s="62">
        <v>55.7</v>
      </c>
      <c r="G26" s="62">
        <v>64.2</v>
      </c>
      <c r="H26" s="63">
        <v>61.8</v>
      </c>
      <c r="J26" s="81"/>
      <c r="K26" s="87" t="s">
        <v>75</v>
      </c>
      <c r="M26" s="82"/>
      <c r="N26" s="83"/>
      <c r="O26" s="82"/>
      <c r="P26" s="88">
        <v>30250</v>
      </c>
      <c r="Q26" s="88">
        <f t="shared" si="0"/>
        <v>907500</v>
      </c>
    </row>
    <row r="27" spans="1:17" ht="15.75">
      <c r="A27" s="60" t="s">
        <v>30</v>
      </c>
      <c r="B27" s="61"/>
      <c r="C27" s="64" t="s">
        <v>31</v>
      </c>
      <c r="D27" s="64" t="s">
        <v>31</v>
      </c>
      <c r="E27" s="64" t="s">
        <v>32</v>
      </c>
      <c r="F27" s="64" t="s">
        <v>33</v>
      </c>
      <c r="G27" s="64" t="s">
        <v>34</v>
      </c>
      <c r="H27" s="63">
        <v>82</v>
      </c>
      <c r="J27" s="87"/>
      <c r="M27" s="82"/>
      <c r="N27" s="83"/>
      <c r="O27" s="82"/>
      <c r="P27" s="88"/>
      <c r="Q27" s="88">
        <f t="shared" si="0"/>
        <v>0</v>
      </c>
    </row>
    <row r="28" spans="1:17" ht="15.75">
      <c r="A28" s="60" t="s">
        <v>35</v>
      </c>
      <c r="B28" s="61"/>
      <c r="C28" s="64" t="s">
        <v>36</v>
      </c>
      <c r="D28" s="64" t="s">
        <v>37</v>
      </c>
      <c r="E28" s="64" t="s">
        <v>38</v>
      </c>
      <c r="F28" s="64" t="s">
        <v>39</v>
      </c>
      <c r="G28" s="64" t="s">
        <v>40</v>
      </c>
      <c r="H28" s="63">
        <v>19</v>
      </c>
      <c r="J28" s="86" t="s">
        <v>76</v>
      </c>
      <c r="K28" s="71" t="s">
        <v>91</v>
      </c>
      <c r="L28" s="71" t="s">
        <v>90</v>
      </c>
      <c r="M28" s="82"/>
      <c r="N28" s="83">
        <v>60952</v>
      </c>
      <c r="O28" s="82"/>
      <c r="P28" s="88">
        <v>4000</v>
      </c>
      <c r="Q28" s="88">
        <f t="shared" si="0"/>
        <v>120000</v>
      </c>
    </row>
    <row r="29" spans="1:17" s="160" customFormat="1">
      <c r="A29" s="57"/>
      <c r="B29"/>
      <c r="C29"/>
      <c r="D29"/>
      <c r="E29"/>
      <c r="F29"/>
      <c r="G29"/>
      <c r="H29" s="59"/>
      <c r="J29" s="86" t="s">
        <v>61</v>
      </c>
      <c r="K29" s="71" t="s">
        <v>77</v>
      </c>
      <c r="L29" s="71" t="s">
        <v>63</v>
      </c>
      <c r="M29" s="82"/>
      <c r="N29" s="83">
        <v>70550</v>
      </c>
      <c r="O29" s="82"/>
      <c r="P29" s="88">
        <v>8000</v>
      </c>
      <c r="Q29" s="88">
        <f t="shared" si="0"/>
        <v>240000</v>
      </c>
    </row>
    <row r="30" spans="1:17">
      <c r="A30" s="58" t="s">
        <v>41</v>
      </c>
      <c r="H30" s="59"/>
      <c r="J30" s="86" t="s">
        <v>78</v>
      </c>
      <c r="K30" s="71" t="s">
        <v>79</v>
      </c>
      <c r="L30" s="71" t="s">
        <v>80</v>
      </c>
      <c r="M30" s="82"/>
      <c r="N30" s="83">
        <v>70119</v>
      </c>
      <c r="O30" s="82"/>
      <c r="P30" s="88">
        <v>2800</v>
      </c>
      <c r="Q30" s="88">
        <f t="shared" si="0"/>
        <v>84000</v>
      </c>
    </row>
    <row r="31" spans="1:17">
      <c r="A31" s="60" t="s">
        <v>10</v>
      </c>
      <c r="B31" s="65"/>
      <c r="C31" s="66">
        <v>88</v>
      </c>
      <c r="D31" s="66">
        <v>117</v>
      </c>
      <c r="E31" s="66">
        <v>169</v>
      </c>
      <c r="F31" s="66">
        <v>204</v>
      </c>
      <c r="G31" s="66">
        <v>88</v>
      </c>
      <c r="H31" s="63">
        <v>144.5</v>
      </c>
      <c r="J31" s="86"/>
      <c r="M31" s="82"/>
      <c r="N31" s="83"/>
      <c r="O31" s="82"/>
      <c r="P31" s="88"/>
      <c r="Q31" s="88">
        <f t="shared" si="0"/>
        <v>0</v>
      </c>
    </row>
    <row r="32" spans="1:17">
      <c r="A32" s="60" t="s">
        <v>42</v>
      </c>
      <c r="B32" s="65"/>
      <c r="C32" s="66">
        <v>3</v>
      </c>
      <c r="D32" s="66">
        <v>7</v>
      </c>
      <c r="E32" s="66">
        <v>6</v>
      </c>
      <c r="F32" s="66">
        <v>10</v>
      </c>
      <c r="G32" s="66">
        <v>7</v>
      </c>
      <c r="H32" s="63">
        <v>7.5</v>
      </c>
      <c r="J32" s="81"/>
      <c r="K32" s="87" t="s">
        <v>81</v>
      </c>
      <c r="M32" s="82"/>
      <c r="N32" s="83"/>
      <c r="O32" s="82"/>
      <c r="P32" s="88">
        <v>14800</v>
      </c>
      <c r="Q32" s="88">
        <f t="shared" si="0"/>
        <v>444000</v>
      </c>
    </row>
    <row r="33" spans="1:17" s="160" customFormat="1">
      <c r="A33" s="60" t="s">
        <v>43</v>
      </c>
      <c r="B33" s="65"/>
      <c r="C33" s="66">
        <v>22</v>
      </c>
      <c r="D33" s="66">
        <v>20</v>
      </c>
      <c r="E33" s="66">
        <v>44</v>
      </c>
      <c r="F33" s="66">
        <v>44</v>
      </c>
      <c r="G33" s="66">
        <v>5</v>
      </c>
      <c r="H33" s="63">
        <v>28.25</v>
      </c>
      <c r="J33" s="86"/>
      <c r="K33" s="71"/>
      <c r="L33" s="71"/>
      <c r="M33" s="82"/>
      <c r="N33" s="83"/>
      <c r="O33" s="82"/>
      <c r="P33" s="88"/>
      <c r="Q33" s="88">
        <f t="shared" si="0"/>
        <v>0</v>
      </c>
    </row>
    <row r="34" spans="1:17" s="161" customFormat="1">
      <c r="A34" s="60" t="s">
        <v>44</v>
      </c>
      <c r="B34" s="65"/>
      <c r="C34" s="66">
        <v>69</v>
      </c>
      <c r="D34" s="66">
        <v>104</v>
      </c>
      <c r="E34" s="66">
        <v>131</v>
      </c>
      <c r="F34" s="66">
        <v>170</v>
      </c>
      <c r="G34" s="66">
        <v>90</v>
      </c>
      <c r="H34" s="63">
        <v>123.75</v>
      </c>
      <c r="J34" s="99" t="s">
        <v>45</v>
      </c>
      <c r="K34" s="100"/>
      <c r="L34" s="101"/>
      <c r="M34" s="102"/>
      <c r="N34" s="103"/>
      <c r="O34" s="102"/>
      <c r="P34" s="104">
        <v>45050</v>
      </c>
      <c r="Q34" s="104">
        <f t="shared" si="0"/>
        <v>1351500</v>
      </c>
    </row>
    <row r="35" spans="1:17" s="160" customFormat="1">
      <c r="A35" s="60"/>
      <c r="B35" s="65"/>
      <c r="C35" s="66"/>
      <c r="D35" s="66"/>
      <c r="E35" s="66"/>
      <c r="F35" s="66"/>
      <c r="G35" s="66"/>
      <c r="H35" s="63"/>
      <c r="J35" s="86"/>
      <c r="K35" s="71"/>
      <c r="L35" s="71"/>
      <c r="M35" s="82"/>
      <c r="N35" s="83"/>
      <c r="O35" s="82"/>
      <c r="P35" s="88"/>
      <c r="Q35" s="88">
        <f t="shared" si="0"/>
        <v>0</v>
      </c>
    </row>
    <row r="36" spans="1:17">
      <c r="A36" s="60" t="s">
        <v>45</v>
      </c>
      <c r="B36" s="65"/>
      <c r="C36" s="66">
        <v>47</v>
      </c>
      <c r="D36" s="66">
        <v>53</v>
      </c>
      <c r="E36" s="66">
        <v>55</v>
      </c>
      <c r="F36" s="66">
        <v>59</v>
      </c>
      <c r="G36" s="66">
        <v>57</v>
      </c>
      <c r="H36" s="63">
        <v>56</v>
      </c>
      <c r="J36" s="87" t="s">
        <v>9</v>
      </c>
      <c r="K36" s="92"/>
      <c r="M36" s="82"/>
      <c r="N36" s="83"/>
      <c r="O36" s="82"/>
      <c r="P36" s="88"/>
      <c r="Q36" s="88">
        <f t="shared" si="0"/>
        <v>0</v>
      </c>
    </row>
    <row r="37" spans="1:17">
      <c r="A37" s="60"/>
      <c r="B37" s="65"/>
      <c r="C37" s="66"/>
      <c r="D37" s="66"/>
      <c r="E37" s="66"/>
      <c r="F37" s="66"/>
      <c r="G37" s="66"/>
      <c r="H37" s="63"/>
      <c r="J37" s="86" t="s">
        <v>57</v>
      </c>
      <c r="K37" s="71" t="s">
        <v>84</v>
      </c>
      <c r="L37" s="71" t="s">
        <v>85</v>
      </c>
      <c r="M37" s="82"/>
      <c r="N37" s="83">
        <v>70211</v>
      </c>
      <c r="O37" s="82"/>
      <c r="P37" s="88">
        <v>1855</v>
      </c>
      <c r="Q37" s="91">
        <f t="shared" si="0"/>
        <v>55650</v>
      </c>
    </row>
    <row r="38" spans="1:17" ht="13.5" thickBot="1">
      <c r="A38" s="67" t="s">
        <v>46</v>
      </c>
      <c r="B38" s="68"/>
      <c r="C38" s="69">
        <v>116</v>
      </c>
      <c r="D38" s="69">
        <v>157</v>
      </c>
      <c r="E38" s="69">
        <v>186</v>
      </c>
      <c r="F38" s="69">
        <v>229</v>
      </c>
      <c r="G38" s="69">
        <v>147</v>
      </c>
      <c r="H38" s="70">
        <v>179.75</v>
      </c>
      <c r="J38" s="86" t="s">
        <v>57</v>
      </c>
      <c r="K38" s="71" t="s">
        <v>83</v>
      </c>
      <c r="L38" s="71" t="s">
        <v>87</v>
      </c>
      <c r="M38" s="82"/>
      <c r="N38" s="83">
        <v>70235</v>
      </c>
      <c r="O38" s="82"/>
      <c r="P38" s="88">
        <v>2968</v>
      </c>
      <c r="Q38" s="91">
        <f t="shared" si="0"/>
        <v>89040</v>
      </c>
    </row>
    <row r="39" spans="1:17">
      <c r="J39" s="86" t="s">
        <v>57</v>
      </c>
      <c r="K39" s="71" t="s">
        <v>50</v>
      </c>
      <c r="L39" s="71" t="s">
        <v>86</v>
      </c>
      <c r="M39" s="82"/>
      <c r="N39" s="83">
        <v>70222</v>
      </c>
      <c r="O39" s="82"/>
      <c r="P39" s="88">
        <v>2720</v>
      </c>
      <c r="Q39" s="91">
        <f t="shared" si="0"/>
        <v>81600</v>
      </c>
    </row>
    <row r="40" spans="1:17" s="161" customFormat="1">
      <c r="J40" s="81"/>
      <c r="K40" s="71"/>
      <c r="L40" s="71"/>
      <c r="M40" s="82"/>
      <c r="N40" s="83"/>
      <c r="O40" s="82"/>
      <c r="P40" s="88"/>
      <c r="Q40" s="88">
        <f t="shared" si="0"/>
        <v>0</v>
      </c>
    </row>
    <row r="41" spans="1:17" s="160" customFormat="1">
      <c r="J41" s="99" t="s">
        <v>42</v>
      </c>
      <c r="K41" s="100"/>
      <c r="L41" s="100"/>
      <c r="M41" s="102"/>
      <c r="N41" s="103"/>
      <c r="O41" s="102"/>
      <c r="P41" s="104">
        <f>SUM(P37:P40)</f>
        <v>7543</v>
      </c>
      <c r="Q41" s="104">
        <f t="shared" si="0"/>
        <v>226290</v>
      </c>
    </row>
    <row r="42" spans="1:17" s="160" customFormat="1">
      <c r="J42" s="105"/>
      <c r="K42" s="71"/>
      <c r="L42" s="71"/>
      <c r="M42" s="82"/>
      <c r="N42" s="83"/>
      <c r="O42" s="82"/>
      <c r="P42" s="88"/>
      <c r="Q42" s="88">
        <f t="shared" si="0"/>
        <v>0</v>
      </c>
    </row>
    <row r="43" spans="1:17" s="160" customFormat="1">
      <c r="J43" s="106" t="s">
        <v>48</v>
      </c>
      <c r="K43" s="107"/>
      <c r="L43" s="107"/>
      <c r="M43" s="108"/>
      <c r="N43" s="109"/>
      <c r="O43" s="108"/>
      <c r="P43" s="110">
        <f>+P41+P34+P16</f>
        <v>189131.76666666666</v>
      </c>
      <c r="Q43" s="110">
        <f t="shared" si="0"/>
        <v>5673953</v>
      </c>
    </row>
    <row r="44" spans="1:17">
      <c r="J44"/>
      <c r="K44"/>
      <c r="L44"/>
      <c r="M44"/>
      <c r="N44" s="83"/>
      <c r="O44"/>
      <c r="P44" s="88"/>
      <c r="Q44" s="88">
        <f t="shared" si="0"/>
        <v>0</v>
      </c>
    </row>
    <row r="45" spans="1:17">
      <c r="J45"/>
      <c r="K45"/>
      <c r="L45" s="71" t="s">
        <v>93</v>
      </c>
      <c r="M45"/>
      <c r="N45" s="83"/>
      <c r="O45"/>
      <c r="P45" s="111">
        <f>+P39+P38+P8+P11+P14+P37</f>
        <v>143831.76666666666</v>
      </c>
      <c r="Q45" s="111">
        <f t="shared" si="0"/>
        <v>4314953</v>
      </c>
    </row>
  </sheetData>
  <mergeCells count="4">
    <mergeCell ref="C1:E1"/>
    <mergeCell ref="D2:E2"/>
    <mergeCell ref="P3:Q3"/>
    <mergeCell ref="P2:Q2"/>
  </mergeCells>
  <phoneticPr fontId="2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5"/>
  <sheetViews>
    <sheetView workbookViewId="0">
      <selection activeCell="C14" sqref="C14"/>
    </sheetView>
  </sheetViews>
  <sheetFormatPr defaultColWidth="9" defaultRowHeight="12.75" customHeight="1"/>
  <cols>
    <col min="1" max="1" width="17.42578125" bestFit="1" customWidth="1"/>
    <col min="10" max="10" width="19.42578125" style="71" customWidth="1"/>
    <col min="11" max="11" width="28.28515625" style="71" bestFit="1" customWidth="1"/>
    <col min="12" max="12" width="13.140625" style="71" customWidth="1"/>
    <col min="13" max="13" width="1.42578125" style="71" customWidth="1"/>
    <col min="14" max="14" width="9.140625" style="71" customWidth="1"/>
    <col min="15" max="15" width="1" style="71" customWidth="1"/>
    <col min="16" max="17" width="9.140625" style="71" customWidth="1"/>
  </cols>
  <sheetData>
    <row r="1" spans="1:17" s="160" customFormat="1">
      <c r="B1" s="167" t="s">
        <v>97</v>
      </c>
      <c r="C1" s="168"/>
      <c r="D1" s="169"/>
    </row>
    <row r="2" spans="1:17" s="161" customFormat="1">
      <c r="B2" s="25">
        <v>1998</v>
      </c>
      <c r="C2" s="170">
        <v>1999</v>
      </c>
      <c r="D2" s="171"/>
      <c r="J2" s="72">
        <v>36861</v>
      </c>
      <c r="K2" s="73"/>
      <c r="L2" s="73"/>
      <c r="M2" s="74"/>
      <c r="N2" s="75"/>
      <c r="O2" s="74"/>
      <c r="P2" s="173" t="s">
        <v>82</v>
      </c>
      <c r="Q2" s="174"/>
    </row>
    <row r="3" spans="1:17" s="160" customFormat="1">
      <c r="B3" s="25"/>
      <c r="C3" s="27" t="s">
        <v>21</v>
      </c>
      <c r="D3" s="28" t="s">
        <v>22</v>
      </c>
      <c r="J3" s="76" t="s">
        <v>89</v>
      </c>
      <c r="K3" s="77">
        <v>31</v>
      </c>
      <c r="L3" s="78" t="s">
        <v>52</v>
      </c>
      <c r="M3" s="79"/>
      <c r="N3" s="80" t="s">
        <v>51</v>
      </c>
      <c r="O3" s="79"/>
      <c r="P3" s="172"/>
      <c r="Q3" s="172"/>
    </row>
    <row r="4" spans="1:17">
      <c r="A4" s="5" t="s">
        <v>2</v>
      </c>
      <c r="B4" s="26">
        <v>355</v>
      </c>
      <c r="C4" s="31">
        <v>360</v>
      </c>
      <c r="D4" s="112">
        <v>362</v>
      </c>
      <c r="J4" s="81"/>
      <c r="M4" s="82"/>
      <c r="N4" s="83"/>
      <c r="O4" s="82"/>
      <c r="P4" s="84" t="s">
        <v>49</v>
      </c>
      <c r="Q4" s="85" t="s">
        <v>53</v>
      </c>
    </row>
    <row r="5" spans="1:17">
      <c r="A5" s="5" t="s">
        <v>4</v>
      </c>
      <c r="B5" s="26">
        <v>65</v>
      </c>
      <c r="C5" s="31">
        <v>67</v>
      </c>
      <c r="D5" s="112">
        <v>65</v>
      </c>
      <c r="J5" s="86"/>
      <c r="M5" s="82"/>
      <c r="N5" s="83"/>
      <c r="O5" s="82"/>
    </row>
    <row r="6" spans="1:17">
      <c r="A6" s="5" t="s">
        <v>5</v>
      </c>
      <c r="B6" s="26">
        <v>45</v>
      </c>
      <c r="C6" s="31">
        <v>40</v>
      </c>
      <c r="D6" s="112">
        <v>42</v>
      </c>
      <c r="J6" s="87" t="s">
        <v>8</v>
      </c>
      <c r="M6" s="82"/>
      <c r="N6" s="83"/>
      <c r="O6" s="82"/>
    </row>
    <row r="7" spans="1:17">
      <c r="A7" s="5" t="s">
        <v>6</v>
      </c>
      <c r="B7" s="26">
        <v>55</v>
      </c>
      <c r="C7" s="31">
        <v>54</v>
      </c>
      <c r="D7" s="112">
        <v>53</v>
      </c>
      <c r="J7" s="86" t="s">
        <v>54</v>
      </c>
      <c r="K7" s="71" t="s">
        <v>55</v>
      </c>
      <c r="L7" s="71" t="s">
        <v>56</v>
      </c>
      <c r="M7" s="82"/>
      <c r="N7" s="83"/>
      <c r="O7" s="82"/>
      <c r="P7" s="88">
        <v>0</v>
      </c>
      <c r="Q7" s="88">
        <v>0</v>
      </c>
    </row>
    <row r="8" spans="1:17" s="161" customFormat="1">
      <c r="A8" s="5"/>
      <c r="B8" s="26"/>
      <c r="C8" s="31"/>
      <c r="D8" s="112"/>
      <c r="J8" s="86" t="s">
        <v>57</v>
      </c>
      <c r="K8" s="89" t="s">
        <v>92</v>
      </c>
      <c r="L8" s="89" t="s">
        <v>58</v>
      </c>
      <c r="M8" s="90"/>
      <c r="N8" s="83">
        <v>70201</v>
      </c>
      <c r="O8" s="90"/>
      <c r="P8" s="88">
        <v>10500</v>
      </c>
      <c r="Q8" s="91">
        <f t="shared" ref="Q8:Q45" si="0">+P8*$K$3</f>
        <v>325500</v>
      </c>
    </row>
    <row r="9" spans="1:17" s="160" customFormat="1">
      <c r="A9" s="33"/>
      <c r="B9" s="26"/>
      <c r="C9" s="31"/>
      <c r="D9" s="34" t="s">
        <v>7</v>
      </c>
      <c r="J9" s="86" t="s">
        <v>59</v>
      </c>
      <c r="K9" s="71" t="s">
        <v>95</v>
      </c>
      <c r="L9" s="71" t="s">
        <v>60</v>
      </c>
      <c r="M9" s="82"/>
      <c r="N9" s="83">
        <v>72063</v>
      </c>
      <c r="O9" s="82"/>
      <c r="P9" s="88">
        <v>0</v>
      </c>
      <c r="Q9" s="91">
        <f t="shared" si="0"/>
        <v>0</v>
      </c>
    </row>
    <row r="10" spans="1:17" s="160" customFormat="1">
      <c r="A10" s="33" t="s">
        <v>8</v>
      </c>
      <c r="B10" s="35">
        <v>193.77</v>
      </c>
      <c r="C10" s="36">
        <v>184.178</v>
      </c>
      <c r="D10" s="37">
        <v>205.76300000000001</v>
      </c>
      <c r="J10" s="86" t="s">
        <v>61</v>
      </c>
      <c r="K10" s="71" t="s">
        <v>88</v>
      </c>
      <c r="L10" s="71" t="s">
        <v>94</v>
      </c>
      <c r="M10" s="82"/>
      <c r="N10" s="83">
        <v>78418</v>
      </c>
      <c r="O10" s="82"/>
      <c r="P10" s="88">
        <v>250</v>
      </c>
      <c r="Q10" s="91">
        <f t="shared" si="0"/>
        <v>7750</v>
      </c>
    </row>
    <row r="11" spans="1:17" s="160" customFormat="1">
      <c r="A11" s="33" t="s">
        <v>9</v>
      </c>
      <c r="B11" s="35">
        <v>13.2</v>
      </c>
      <c r="C11" s="36">
        <v>15.323</v>
      </c>
      <c r="D11" s="37">
        <v>10</v>
      </c>
      <c r="J11" s="86" t="s">
        <v>57</v>
      </c>
      <c r="K11" s="71" t="s">
        <v>62</v>
      </c>
      <c r="L11" s="71" t="s">
        <v>63</v>
      </c>
      <c r="M11" s="82"/>
      <c r="N11" s="83">
        <v>70549</v>
      </c>
      <c r="O11" s="82"/>
      <c r="P11" s="88">
        <v>5000</v>
      </c>
      <c r="Q11" s="91">
        <f t="shared" si="0"/>
        <v>155000</v>
      </c>
    </row>
    <row r="12" spans="1:17">
      <c r="A12" s="12" t="s">
        <v>10</v>
      </c>
      <c r="B12" s="14">
        <f>+B10+B11</f>
        <v>206.97</v>
      </c>
      <c r="C12" s="39">
        <f>+C10+C11</f>
        <v>199.501</v>
      </c>
      <c r="D12" s="19">
        <f>+D10+D11</f>
        <v>215.76300000000001</v>
      </c>
      <c r="J12" s="86"/>
      <c r="L12" s="92" t="s">
        <v>64</v>
      </c>
      <c r="M12" s="93"/>
      <c r="N12" s="94"/>
      <c r="O12" s="93"/>
      <c r="P12" s="95">
        <v>15750</v>
      </c>
      <c r="Q12" s="95">
        <f t="shared" si="0"/>
        <v>488250</v>
      </c>
    </row>
    <row r="13" spans="1:17">
      <c r="A13" s="9" t="s">
        <v>11</v>
      </c>
      <c r="B13" s="11">
        <v>57.2</v>
      </c>
      <c r="C13" s="41">
        <v>54.378999999999998</v>
      </c>
      <c r="D13" s="18">
        <v>45.3</v>
      </c>
      <c r="J13" s="86"/>
      <c r="M13" s="82"/>
      <c r="N13" s="83"/>
      <c r="O13" s="82"/>
      <c r="P13" s="88"/>
      <c r="Q13" s="96">
        <f t="shared" si="0"/>
        <v>0</v>
      </c>
    </row>
    <row r="14" spans="1:17" ht="13.5" thickBot="1">
      <c r="A14" s="16" t="s">
        <v>12</v>
      </c>
      <c r="B14" s="17">
        <f>+B13+B12</f>
        <v>264.17</v>
      </c>
      <c r="C14" s="43">
        <f>+C13+C12</f>
        <v>253.88</v>
      </c>
      <c r="D14" s="44">
        <f>+D13+D12</f>
        <v>261.06299999999999</v>
      </c>
      <c r="J14" s="86" t="s">
        <v>57</v>
      </c>
      <c r="K14" s="71" t="s">
        <v>65</v>
      </c>
      <c r="L14" s="97" t="s">
        <v>58</v>
      </c>
      <c r="M14" s="98"/>
      <c r="N14" s="83">
        <v>292249</v>
      </c>
      <c r="O14" s="98"/>
      <c r="P14" s="88">
        <f>207442+(132592/31)</f>
        <v>211719.16129032258</v>
      </c>
      <c r="Q14" s="91">
        <f t="shared" si="0"/>
        <v>6563294</v>
      </c>
    </row>
    <row r="15" spans="1:17">
      <c r="J15" s="86"/>
      <c r="M15" s="82"/>
      <c r="N15" s="83"/>
      <c r="O15" s="82"/>
      <c r="P15" s="88"/>
      <c r="Q15" s="88">
        <f t="shared" si="0"/>
        <v>0</v>
      </c>
    </row>
    <row r="16" spans="1:17" ht="13.5" thickBot="1">
      <c r="J16" s="99" t="s">
        <v>10</v>
      </c>
      <c r="K16" s="100"/>
      <c r="L16" s="101"/>
      <c r="M16" s="102"/>
      <c r="N16" s="103"/>
      <c r="O16" s="102"/>
      <c r="P16" s="104">
        <f>+P14+P12</f>
        <v>227469.16129032258</v>
      </c>
      <c r="Q16" s="104">
        <f t="shared" si="0"/>
        <v>7051544</v>
      </c>
    </row>
    <row r="17" spans="1:17" ht="15.75">
      <c r="A17" s="113" t="s">
        <v>98</v>
      </c>
      <c r="B17" s="46"/>
      <c r="C17" s="46"/>
      <c r="D17" s="46"/>
      <c r="E17" s="46"/>
      <c r="F17" s="46"/>
      <c r="J17" s="86"/>
      <c r="M17" s="82"/>
      <c r="N17" s="83"/>
      <c r="O17" s="82"/>
      <c r="P17" s="88"/>
      <c r="Q17" s="88">
        <f t="shared" si="0"/>
        <v>0</v>
      </c>
    </row>
    <row r="18" spans="1:17" ht="18">
      <c r="A18" s="57"/>
      <c r="C18" s="114">
        <v>1994</v>
      </c>
      <c r="D18" s="115"/>
      <c r="E18" s="114">
        <v>1995</v>
      </c>
      <c r="F18" s="114">
        <v>1996</v>
      </c>
      <c r="G18">
        <v>1997</v>
      </c>
      <c r="H18">
        <v>1998</v>
      </c>
      <c r="J18" s="87" t="s">
        <v>11</v>
      </c>
      <c r="M18" s="82"/>
      <c r="N18" s="83"/>
      <c r="O18" s="82"/>
      <c r="P18" s="88"/>
      <c r="Q18" s="88">
        <f t="shared" si="0"/>
        <v>0</v>
      </c>
    </row>
    <row r="19" spans="1:17" ht="15.75">
      <c r="A19" s="116" t="s">
        <v>24</v>
      </c>
      <c r="B19" s="55"/>
      <c r="J19" s="86" t="s">
        <v>54</v>
      </c>
      <c r="K19" s="71" t="s">
        <v>66</v>
      </c>
      <c r="L19" s="71" t="s">
        <v>56</v>
      </c>
      <c r="M19" s="82"/>
      <c r="N19" s="83"/>
      <c r="O19" s="82"/>
      <c r="P19" s="88">
        <v>0</v>
      </c>
      <c r="Q19" s="88">
        <f t="shared" si="0"/>
        <v>0</v>
      </c>
    </row>
    <row r="20" spans="1:17" ht="15.75">
      <c r="A20" s="117"/>
      <c r="B20" s="55"/>
      <c r="C20" s="118"/>
      <c r="D20" s="119"/>
      <c r="E20" s="119"/>
      <c r="F20" s="119"/>
      <c r="J20" s="86" t="s">
        <v>67</v>
      </c>
      <c r="L20" s="71" t="s">
        <v>68</v>
      </c>
      <c r="M20" s="82"/>
      <c r="N20" s="83">
        <v>70114</v>
      </c>
      <c r="O20" s="82"/>
      <c r="P20" s="88">
        <v>250</v>
      </c>
      <c r="Q20" s="88">
        <f t="shared" si="0"/>
        <v>7750</v>
      </c>
    </row>
    <row r="21" spans="1:17" ht="15.75">
      <c r="A21" s="120" t="s">
        <v>26</v>
      </c>
      <c r="B21" s="55"/>
      <c r="C21" s="121"/>
      <c r="D21" s="122"/>
      <c r="E21" s="122"/>
      <c r="F21" s="122"/>
      <c r="J21" s="86" t="s">
        <v>61</v>
      </c>
      <c r="K21" s="71" t="s">
        <v>69</v>
      </c>
      <c r="L21" s="71" t="s">
        <v>70</v>
      </c>
      <c r="M21" s="82"/>
      <c r="N21" s="83">
        <v>70495</v>
      </c>
      <c r="O21" s="82"/>
      <c r="P21" s="88">
        <v>20000</v>
      </c>
      <c r="Q21" s="88">
        <f t="shared" si="0"/>
        <v>620000</v>
      </c>
    </row>
    <row r="22" spans="1:17" ht="15.75">
      <c r="A22" s="60" t="s">
        <v>2</v>
      </c>
      <c r="B22" s="123"/>
      <c r="C22" s="62">
        <v>274.5</v>
      </c>
      <c r="D22" s="124"/>
      <c r="E22" s="62">
        <v>307.5</v>
      </c>
      <c r="F22" s="62">
        <v>283.5</v>
      </c>
      <c r="G22">
        <v>461.5</v>
      </c>
      <c r="H22">
        <v>354.5</v>
      </c>
      <c r="J22" s="86" t="s">
        <v>71</v>
      </c>
      <c r="K22" s="71" t="s">
        <v>72</v>
      </c>
      <c r="L22" s="71" t="s">
        <v>70</v>
      </c>
      <c r="M22" s="82"/>
      <c r="N22" s="83">
        <v>70499</v>
      </c>
      <c r="O22" s="82"/>
      <c r="P22" s="88">
        <v>10000</v>
      </c>
      <c r="Q22" s="88">
        <f t="shared" si="0"/>
        <v>310000</v>
      </c>
    </row>
    <row r="23" spans="1:17" ht="15.75">
      <c r="A23" s="60" t="s">
        <v>3</v>
      </c>
      <c r="B23" s="123"/>
      <c r="C23" s="62">
        <v>32.5</v>
      </c>
      <c r="D23" s="124"/>
      <c r="E23" s="62">
        <v>63.5</v>
      </c>
      <c r="F23" s="62">
        <v>48.5</v>
      </c>
      <c r="G23">
        <v>0</v>
      </c>
      <c r="H23">
        <v>47.5</v>
      </c>
      <c r="J23" s="86"/>
      <c r="L23" s="71" t="s">
        <v>73</v>
      </c>
      <c r="M23" s="82"/>
      <c r="N23" s="83"/>
      <c r="O23" s="82"/>
      <c r="P23" s="88"/>
      <c r="Q23" s="88">
        <f t="shared" si="0"/>
        <v>0</v>
      </c>
    </row>
    <row r="24" spans="1:17" ht="15.75">
      <c r="A24" s="60" t="s">
        <v>27</v>
      </c>
      <c r="B24" s="123"/>
      <c r="C24" s="62">
        <v>66.099999999999994</v>
      </c>
      <c r="D24" s="124"/>
      <c r="E24" s="62">
        <v>66.5</v>
      </c>
      <c r="F24" s="62">
        <v>68</v>
      </c>
      <c r="G24">
        <v>61.4</v>
      </c>
      <c r="H24">
        <v>65.099999999999994</v>
      </c>
      <c r="J24" s="86" t="s">
        <v>61</v>
      </c>
      <c r="K24" s="71" t="s">
        <v>96</v>
      </c>
      <c r="L24" s="71" t="s">
        <v>74</v>
      </c>
      <c r="M24" s="82"/>
      <c r="N24" s="83">
        <v>78417</v>
      </c>
      <c r="O24" s="82"/>
      <c r="P24" s="88">
        <v>0</v>
      </c>
      <c r="Q24" s="88">
        <f t="shared" si="0"/>
        <v>0</v>
      </c>
    </row>
    <row r="25" spans="1:17" ht="15.75">
      <c r="A25" s="60" t="s">
        <v>28</v>
      </c>
      <c r="B25" s="123"/>
      <c r="C25" s="62">
        <v>48.3</v>
      </c>
      <c r="D25" s="124"/>
      <c r="E25" s="62">
        <v>47.7</v>
      </c>
      <c r="F25" s="62">
        <v>46.8</v>
      </c>
      <c r="G25">
        <v>38.799999999999997</v>
      </c>
      <c r="H25">
        <v>45.1</v>
      </c>
      <c r="J25" s="86"/>
      <c r="M25" s="82"/>
      <c r="N25" s="83"/>
      <c r="O25" s="82"/>
      <c r="P25" s="88"/>
      <c r="Q25" s="88">
        <f t="shared" si="0"/>
        <v>0</v>
      </c>
    </row>
    <row r="26" spans="1:17" ht="15.75">
      <c r="A26" s="60" t="s">
        <v>29</v>
      </c>
      <c r="B26" s="123"/>
      <c r="C26" s="62">
        <v>57.2</v>
      </c>
      <c r="D26" s="124"/>
      <c r="E26" s="62">
        <v>57.1</v>
      </c>
      <c r="F26" s="62">
        <v>57.4</v>
      </c>
      <c r="G26">
        <v>50.1</v>
      </c>
      <c r="H26">
        <v>55.1</v>
      </c>
      <c r="J26" s="81"/>
      <c r="K26" s="87" t="s">
        <v>75</v>
      </c>
      <c r="M26" s="82"/>
      <c r="N26" s="83"/>
      <c r="O26" s="82"/>
      <c r="P26" s="88">
        <v>30250</v>
      </c>
      <c r="Q26" s="88">
        <f t="shared" si="0"/>
        <v>937750</v>
      </c>
    </row>
    <row r="27" spans="1:17" ht="15.75">
      <c r="A27" s="60" t="s">
        <v>30</v>
      </c>
      <c r="B27" s="125"/>
      <c r="C27" s="62" t="s">
        <v>99</v>
      </c>
      <c r="D27" s="126"/>
      <c r="E27" s="62" t="s">
        <v>100</v>
      </c>
      <c r="F27" s="62" t="s">
        <v>101</v>
      </c>
      <c r="G27" t="s">
        <v>102</v>
      </c>
      <c r="H27" t="s">
        <v>103</v>
      </c>
      <c r="J27" s="87"/>
      <c r="M27" s="82"/>
      <c r="N27" s="83"/>
      <c r="O27" s="82"/>
      <c r="P27" s="88"/>
      <c r="Q27" s="88">
        <f t="shared" si="0"/>
        <v>0</v>
      </c>
    </row>
    <row r="28" spans="1:17" ht="15.75">
      <c r="A28" s="60" t="s">
        <v>35</v>
      </c>
      <c r="B28" s="125"/>
      <c r="C28" s="62" t="s">
        <v>104</v>
      </c>
      <c r="D28" s="126"/>
      <c r="E28" s="62" t="s">
        <v>105</v>
      </c>
      <c r="F28" s="62" t="s">
        <v>106</v>
      </c>
      <c r="G28" t="s">
        <v>107</v>
      </c>
      <c r="H28" t="s">
        <v>108</v>
      </c>
      <c r="J28" s="86" t="s">
        <v>76</v>
      </c>
      <c r="K28" s="71" t="s">
        <v>91</v>
      </c>
      <c r="L28" s="71" t="s">
        <v>90</v>
      </c>
      <c r="M28" s="82"/>
      <c r="N28" s="83">
        <v>60952</v>
      </c>
      <c r="O28" s="82"/>
      <c r="P28" s="88">
        <v>4000</v>
      </c>
      <c r="Q28" s="88">
        <f t="shared" si="0"/>
        <v>124000</v>
      </c>
    </row>
    <row r="29" spans="1:17" s="160" customFormat="1">
      <c r="A29" s="127"/>
      <c r="B29"/>
      <c r="C29" s="4"/>
      <c r="D29" s="4"/>
      <c r="E29" s="4"/>
      <c r="F29" s="4"/>
      <c r="J29" s="86" t="s">
        <v>61</v>
      </c>
      <c r="K29" s="71" t="s">
        <v>77</v>
      </c>
      <c r="L29" s="71" t="s">
        <v>63</v>
      </c>
      <c r="M29" s="82"/>
      <c r="N29" s="83">
        <v>70550</v>
      </c>
      <c r="O29" s="82"/>
      <c r="P29" s="88">
        <v>8000</v>
      </c>
      <c r="Q29" s="88">
        <f t="shared" si="0"/>
        <v>248000</v>
      </c>
    </row>
    <row r="30" spans="1:17">
      <c r="A30" s="58" t="s">
        <v>41</v>
      </c>
      <c r="C30" s="4"/>
      <c r="D30" s="4"/>
      <c r="E30" s="4"/>
      <c r="F30" s="4"/>
      <c r="J30" s="86" t="s">
        <v>78</v>
      </c>
      <c r="K30" s="71" t="s">
        <v>79</v>
      </c>
      <c r="L30" s="71" t="s">
        <v>80</v>
      </c>
      <c r="M30" s="82"/>
      <c r="N30" s="83">
        <v>70119</v>
      </c>
      <c r="O30" s="82"/>
      <c r="P30" s="88">
        <v>2800</v>
      </c>
      <c r="Q30" s="88">
        <f t="shared" si="0"/>
        <v>86800</v>
      </c>
    </row>
    <row r="31" spans="1:17" ht="15.75">
      <c r="A31" s="60" t="s">
        <v>10</v>
      </c>
      <c r="B31" s="123"/>
      <c r="C31" s="128">
        <v>180.97197548387098</v>
      </c>
      <c r="D31" s="128"/>
      <c r="E31" s="128">
        <v>186.50624096774195</v>
      </c>
      <c r="F31" s="128">
        <v>276.97469580645162</v>
      </c>
      <c r="G31">
        <v>309.26962709677417</v>
      </c>
      <c r="H31">
        <v>193.7735716129032</v>
      </c>
      <c r="J31" s="86"/>
      <c r="M31" s="82"/>
      <c r="N31" s="83"/>
      <c r="O31" s="82"/>
      <c r="P31" s="88"/>
      <c r="Q31" s="88">
        <f t="shared" si="0"/>
        <v>0</v>
      </c>
    </row>
    <row r="32" spans="1:17" ht="15.75">
      <c r="A32" s="60" t="s">
        <v>42</v>
      </c>
      <c r="B32" s="123"/>
      <c r="C32" s="128">
        <v>7.0449999999999999</v>
      </c>
      <c r="D32" s="128"/>
      <c r="E32" s="128">
        <v>9.52</v>
      </c>
      <c r="F32" s="128">
        <v>12.52</v>
      </c>
      <c r="G32">
        <v>13.906000000000001</v>
      </c>
      <c r="H32">
        <v>13.2</v>
      </c>
      <c r="J32" s="81"/>
      <c r="K32" s="87" t="s">
        <v>81</v>
      </c>
      <c r="M32" s="82"/>
      <c r="N32" s="83"/>
      <c r="O32" s="82"/>
      <c r="P32" s="88">
        <v>14800</v>
      </c>
      <c r="Q32" s="88">
        <f t="shared" si="0"/>
        <v>458800</v>
      </c>
    </row>
    <row r="33" spans="1:17" s="160" customFormat="1" ht="15.75">
      <c r="A33" s="60" t="s">
        <v>43</v>
      </c>
      <c r="B33" s="123"/>
      <c r="C33" s="128">
        <v>20</v>
      </c>
      <c r="D33" s="128"/>
      <c r="E33" s="128">
        <v>29.28125806451613</v>
      </c>
      <c r="F33" s="128">
        <v>67.494935483870975</v>
      </c>
      <c r="G33">
        <v>40.075064516129032</v>
      </c>
      <c r="H33">
        <v>6.3140645161290321</v>
      </c>
      <c r="J33" s="86"/>
      <c r="K33" s="71"/>
      <c r="L33" s="71"/>
      <c r="M33" s="82"/>
      <c r="N33" s="83"/>
      <c r="O33" s="82"/>
      <c r="P33" s="88"/>
      <c r="Q33" s="88">
        <f t="shared" si="0"/>
        <v>0</v>
      </c>
    </row>
    <row r="34" spans="1:17" s="161" customFormat="1" ht="15.75">
      <c r="A34" s="60" t="s">
        <v>44</v>
      </c>
      <c r="B34" s="123"/>
      <c r="C34" s="128">
        <v>168.01697548387097</v>
      </c>
      <c r="D34" s="128"/>
      <c r="E34" s="128">
        <v>166.74498290322583</v>
      </c>
      <c r="F34" s="128">
        <v>221.99976032258064</v>
      </c>
      <c r="G34">
        <v>283.10056258064515</v>
      </c>
      <c r="H34">
        <v>200.65950709677415</v>
      </c>
      <c r="J34" s="99" t="s">
        <v>45</v>
      </c>
      <c r="K34" s="100"/>
      <c r="L34" s="101"/>
      <c r="M34" s="102"/>
      <c r="N34" s="103"/>
      <c r="O34" s="102"/>
      <c r="P34" s="104">
        <f>+P32+P26</f>
        <v>45050</v>
      </c>
      <c r="Q34" s="104">
        <f t="shared" si="0"/>
        <v>1396550</v>
      </c>
    </row>
    <row r="35" spans="1:17" s="160" customFormat="1" ht="15.75">
      <c r="A35" s="60"/>
      <c r="B35" s="123"/>
      <c r="C35" s="128"/>
      <c r="D35" s="128"/>
      <c r="E35" s="128"/>
      <c r="F35" s="128"/>
      <c r="J35" s="86"/>
      <c r="K35" s="71"/>
      <c r="L35" s="71"/>
      <c r="M35" s="82"/>
      <c r="N35" s="83"/>
      <c r="O35" s="82"/>
      <c r="P35" s="88"/>
      <c r="Q35" s="88">
        <f t="shared" si="0"/>
        <v>0</v>
      </c>
    </row>
    <row r="36" spans="1:17" ht="15.75">
      <c r="A36" s="60" t="s">
        <v>45</v>
      </c>
      <c r="B36" s="123"/>
      <c r="C36" s="129">
        <v>48.975000000000001</v>
      </c>
      <c r="D36" s="128"/>
      <c r="E36" s="128">
        <v>52.451999999999998</v>
      </c>
      <c r="F36" s="128">
        <v>54.741999999999997</v>
      </c>
      <c r="G36">
        <v>58.685000000000002</v>
      </c>
      <c r="H36">
        <v>57.204999999999998</v>
      </c>
      <c r="J36" s="87" t="s">
        <v>9</v>
      </c>
      <c r="K36" s="92"/>
      <c r="M36" s="82"/>
      <c r="N36" s="83"/>
      <c r="O36" s="82"/>
      <c r="P36" s="88"/>
      <c r="Q36" s="88">
        <f t="shared" si="0"/>
        <v>0</v>
      </c>
    </row>
    <row r="37" spans="1:17" ht="15.75">
      <c r="A37" s="60"/>
      <c r="B37" s="123"/>
      <c r="C37" s="128"/>
      <c r="D37" s="128"/>
      <c r="E37" s="128"/>
      <c r="F37" s="128"/>
      <c r="J37" s="86" t="s">
        <v>57</v>
      </c>
      <c r="K37" s="71" t="s">
        <v>84</v>
      </c>
      <c r="L37" s="71" t="s">
        <v>85</v>
      </c>
      <c r="M37" s="82"/>
      <c r="N37" s="83">
        <v>70211</v>
      </c>
      <c r="O37" s="82"/>
      <c r="P37" s="88">
        <v>2494</v>
      </c>
      <c r="Q37" s="91">
        <f t="shared" si="0"/>
        <v>77314</v>
      </c>
    </row>
    <row r="38" spans="1:17" ht="16.5" thickBot="1">
      <c r="A38" s="67" t="s">
        <v>46</v>
      </c>
      <c r="B38" s="130"/>
      <c r="C38" s="131">
        <v>216.99197548387096</v>
      </c>
      <c r="D38" s="131"/>
      <c r="E38" s="131">
        <v>219.19698290322583</v>
      </c>
      <c r="F38" s="131">
        <v>276.74176032258066</v>
      </c>
      <c r="G38">
        <v>341.78556258064515</v>
      </c>
      <c r="H38">
        <v>257.86450709677416</v>
      </c>
      <c r="J38" s="86" t="s">
        <v>57</v>
      </c>
      <c r="K38" s="71" t="s">
        <v>83</v>
      </c>
      <c r="L38" s="71" t="s">
        <v>87</v>
      </c>
      <c r="M38" s="82"/>
      <c r="N38" s="83">
        <v>70235</v>
      </c>
      <c r="O38" s="82"/>
      <c r="P38" s="88">
        <v>3991</v>
      </c>
      <c r="Q38" s="91">
        <f t="shared" si="0"/>
        <v>123721</v>
      </c>
    </row>
    <row r="39" spans="1:17">
      <c r="J39" s="86" t="s">
        <v>57</v>
      </c>
      <c r="K39" s="71" t="s">
        <v>50</v>
      </c>
      <c r="L39" s="71" t="s">
        <v>86</v>
      </c>
      <c r="M39" s="82"/>
      <c r="N39" s="83">
        <v>70222</v>
      </c>
      <c r="O39" s="82"/>
      <c r="P39" s="88">
        <v>3658</v>
      </c>
      <c r="Q39" s="91">
        <f t="shared" si="0"/>
        <v>113398</v>
      </c>
    </row>
    <row r="40" spans="1:17" s="161" customFormat="1">
      <c r="J40" s="81"/>
      <c r="K40" s="71"/>
      <c r="L40" s="71"/>
      <c r="M40" s="82"/>
      <c r="N40" s="83"/>
      <c r="O40" s="82"/>
      <c r="P40" s="88"/>
      <c r="Q40" s="88">
        <f t="shared" si="0"/>
        <v>0</v>
      </c>
    </row>
    <row r="41" spans="1:17" s="160" customFormat="1">
      <c r="J41" s="99" t="s">
        <v>42</v>
      </c>
      <c r="K41" s="100"/>
      <c r="L41" s="100"/>
      <c r="M41" s="102"/>
      <c r="N41" s="103"/>
      <c r="O41" s="102"/>
      <c r="P41" s="104">
        <f>SUM(P37:P40)</f>
        <v>10143</v>
      </c>
      <c r="Q41" s="104">
        <f t="shared" si="0"/>
        <v>314433</v>
      </c>
    </row>
    <row r="42" spans="1:17" s="160" customFormat="1">
      <c r="J42" s="105"/>
      <c r="K42" s="71"/>
      <c r="L42" s="71"/>
      <c r="M42" s="82"/>
      <c r="N42" s="83"/>
      <c r="O42" s="82"/>
      <c r="P42" s="88"/>
      <c r="Q42" s="88">
        <f t="shared" si="0"/>
        <v>0</v>
      </c>
    </row>
    <row r="43" spans="1:17" s="160" customFormat="1">
      <c r="J43" s="106" t="s">
        <v>48</v>
      </c>
      <c r="K43" s="107"/>
      <c r="L43" s="107"/>
      <c r="M43" s="108"/>
      <c r="N43" s="109"/>
      <c r="O43" s="108"/>
      <c r="P43" s="110">
        <f>+P41+P34+P16</f>
        <v>282662.16129032255</v>
      </c>
      <c r="Q43" s="110">
        <f t="shared" si="0"/>
        <v>8762526.9999999981</v>
      </c>
    </row>
    <row r="44" spans="1:17">
      <c r="J44"/>
      <c r="K44"/>
      <c r="L44"/>
      <c r="M44"/>
      <c r="N44" s="83"/>
      <c r="O44"/>
      <c r="P44" s="88"/>
      <c r="Q44" s="88">
        <f t="shared" si="0"/>
        <v>0</v>
      </c>
    </row>
    <row r="45" spans="1:17">
      <c r="J45"/>
      <c r="K45"/>
      <c r="L45" s="71" t="s">
        <v>93</v>
      </c>
      <c r="M45"/>
      <c r="N45" s="83"/>
      <c r="O45"/>
      <c r="P45" s="111">
        <f>+P39+P38+P8+P11+P14+P37</f>
        <v>237362.16129032258</v>
      </c>
      <c r="Q45" s="111">
        <f t="shared" si="0"/>
        <v>7358227</v>
      </c>
    </row>
  </sheetData>
  <mergeCells count="4">
    <mergeCell ref="B1:D1"/>
    <mergeCell ref="C2:D2"/>
    <mergeCell ref="P2:Q2"/>
    <mergeCell ref="P3:Q3"/>
  </mergeCells>
  <phoneticPr fontId="2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5"/>
  <sheetViews>
    <sheetView workbookViewId="0"/>
  </sheetViews>
  <sheetFormatPr defaultColWidth="9" defaultRowHeight="12.75" customHeight="1"/>
  <cols>
    <col min="1" max="1" width="17.42578125" bestFit="1" customWidth="1"/>
    <col min="6" max="6" width="7.5703125" bestFit="1" customWidth="1"/>
    <col min="8" max="8" width="0.85546875" customWidth="1"/>
    <col min="10" max="10" width="19.42578125" style="71" customWidth="1"/>
    <col min="11" max="11" width="28.28515625" style="71" customWidth="1"/>
    <col min="12" max="12" width="13.140625" style="71" customWidth="1"/>
    <col min="13" max="13" width="1.42578125" style="71" customWidth="1"/>
    <col min="14" max="14" width="9.140625" style="71" customWidth="1"/>
    <col min="15" max="15" width="1" style="71" customWidth="1"/>
    <col min="16" max="16" width="9.140625" style="71" customWidth="1"/>
    <col min="17" max="17" width="9.85546875" style="71" bestFit="1" customWidth="1"/>
  </cols>
  <sheetData>
    <row r="1" spans="1:17" s="160" customFormat="1">
      <c r="B1" s="167" t="s">
        <v>109</v>
      </c>
      <c r="C1" s="168"/>
      <c r="D1" s="168"/>
    </row>
    <row r="2" spans="1:17" s="161" customFormat="1">
      <c r="B2" s="25">
        <v>1999</v>
      </c>
      <c r="C2" s="170">
        <v>2000</v>
      </c>
      <c r="D2" s="171"/>
      <c r="J2" s="72">
        <v>36892</v>
      </c>
      <c r="K2" s="73"/>
      <c r="L2" s="73"/>
      <c r="M2" s="74"/>
      <c r="N2" s="75"/>
      <c r="O2" s="74"/>
      <c r="P2" s="173" t="s">
        <v>82</v>
      </c>
      <c r="Q2" s="174"/>
    </row>
    <row r="3" spans="1:17" s="160" customFormat="1">
      <c r="B3" s="25"/>
      <c r="C3" s="27" t="s">
        <v>21</v>
      </c>
      <c r="D3" s="28" t="s">
        <v>22</v>
      </c>
      <c r="J3" s="76" t="s">
        <v>89</v>
      </c>
      <c r="K3" s="77">
        <v>31</v>
      </c>
      <c r="L3" s="78" t="s">
        <v>52</v>
      </c>
      <c r="M3" s="79"/>
      <c r="N3" s="80" t="s">
        <v>51</v>
      </c>
      <c r="O3" s="79"/>
      <c r="P3" s="172"/>
      <c r="Q3" s="172"/>
    </row>
    <row r="4" spans="1:17">
      <c r="A4" s="5" t="s">
        <v>2</v>
      </c>
      <c r="B4" s="26">
        <v>282</v>
      </c>
      <c r="C4" s="31">
        <v>308</v>
      </c>
      <c r="D4" s="112">
        <v>442</v>
      </c>
      <c r="J4" s="81"/>
      <c r="M4" s="82"/>
      <c r="N4" s="83"/>
      <c r="O4" s="82"/>
      <c r="P4" s="84" t="s">
        <v>49</v>
      </c>
      <c r="Q4" s="85" t="s">
        <v>53</v>
      </c>
    </row>
    <row r="5" spans="1:17">
      <c r="A5" s="5" t="s">
        <v>4</v>
      </c>
      <c r="B5" s="26">
        <v>69</v>
      </c>
      <c r="C5" s="31">
        <v>67</v>
      </c>
      <c r="D5" s="112">
        <v>62</v>
      </c>
      <c r="J5" s="86"/>
      <c r="M5" s="82"/>
      <c r="N5" s="83"/>
      <c r="O5" s="82"/>
    </row>
    <row r="6" spans="1:17">
      <c r="A6" s="5" t="s">
        <v>5</v>
      </c>
      <c r="B6" s="30">
        <v>45.1</v>
      </c>
      <c r="C6" s="31">
        <v>46</v>
      </c>
      <c r="D6" s="32">
        <v>40</v>
      </c>
      <c r="J6" s="87" t="s">
        <v>8</v>
      </c>
      <c r="M6" s="82"/>
      <c r="N6" s="83"/>
      <c r="O6" s="82"/>
    </row>
    <row r="7" spans="1:17">
      <c r="A7" s="5" t="s">
        <v>6</v>
      </c>
      <c r="B7" s="26">
        <v>57</v>
      </c>
      <c r="C7" s="31">
        <v>56</v>
      </c>
      <c r="D7" s="112">
        <v>51</v>
      </c>
      <c r="J7" s="86" t="s">
        <v>54</v>
      </c>
      <c r="K7" s="71" t="s">
        <v>55</v>
      </c>
      <c r="L7" s="71" t="s">
        <v>56</v>
      </c>
      <c r="M7" s="82"/>
      <c r="N7" s="83"/>
      <c r="O7" s="82"/>
      <c r="P7" s="88">
        <v>0</v>
      </c>
      <c r="Q7" s="88">
        <v>0</v>
      </c>
    </row>
    <row r="8" spans="1:17" s="161" customFormat="1">
      <c r="A8" s="5"/>
      <c r="B8" s="26"/>
      <c r="C8" s="31"/>
      <c r="D8" s="112"/>
      <c r="J8" s="86" t="s">
        <v>57</v>
      </c>
      <c r="K8" s="89" t="s">
        <v>92</v>
      </c>
      <c r="L8" s="89" t="s">
        <v>58</v>
      </c>
      <c r="M8" s="90"/>
      <c r="N8" s="83">
        <v>70201</v>
      </c>
      <c r="O8" s="90"/>
      <c r="P8" s="88">
        <v>10500</v>
      </c>
      <c r="Q8" s="91">
        <f t="shared" ref="Q8:Q45" si="0">+P8*$K$3</f>
        <v>325500</v>
      </c>
    </row>
    <row r="9" spans="1:17" s="160" customFormat="1">
      <c r="A9" s="33"/>
      <c r="B9" s="26"/>
      <c r="C9" s="31"/>
      <c r="D9" s="34" t="s">
        <v>7</v>
      </c>
      <c r="J9" s="86" t="s">
        <v>59</v>
      </c>
      <c r="K9" s="71" t="s">
        <v>95</v>
      </c>
      <c r="L9" s="71" t="s">
        <v>60</v>
      </c>
      <c r="M9" s="82"/>
      <c r="N9" s="83">
        <v>72063</v>
      </c>
      <c r="O9" s="82"/>
      <c r="P9" s="88">
        <v>0</v>
      </c>
      <c r="Q9" s="91">
        <f t="shared" si="0"/>
        <v>0</v>
      </c>
    </row>
    <row r="10" spans="1:17" s="160" customFormat="1">
      <c r="A10" s="33" t="s">
        <v>8</v>
      </c>
      <c r="B10" s="35">
        <v>153.68899999999999</v>
      </c>
      <c r="C10" s="36">
        <v>177</v>
      </c>
      <c r="D10" s="37">
        <v>255.90199999999999</v>
      </c>
      <c r="J10" s="86" t="s">
        <v>61</v>
      </c>
      <c r="K10" s="71" t="s">
        <v>88</v>
      </c>
      <c r="L10" s="71" t="s">
        <v>94</v>
      </c>
      <c r="M10" s="82"/>
      <c r="N10" s="83">
        <v>78418</v>
      </c>
      <c r="O10" s="82"/>
      <c r="P10" s="88">
        <v>250</v>
      </c>
      <c r="Q10" s="91">
        <f t="shared" si="0"/>
        <v>7750</v>
      </c>
    </row>
    <row r="11" spans="1:17" s="160" customFormat="1">
      <c r="A11" s="33" t="s">
        <v>9</v>
      </c>
      <c r="B11" s="35">
        <v>11.218999999999999</v>
      </c>
      <c r="C11" s="36">
        <v>15</v>
      </c>
      <c r="D11" s="37">
        <v>13.244999999999999</v>
      </c>
      <c r="J11" s="86" t="s">
        <v>57</v>
      </c>
      <c r="K11" s="71" t="s">
        <v>62</v>
      </c>
      <c r="L11" s="71" t="s">
        <v>63</v>
      </c>
      <c r="M11" s="82"/>
      <c r="N11" s="83">
        <v>70549</v>
      </c>
      <c r="O11" s="82"/>
      <c r="P11" s="88">
        <v>5000</v>
      </c>
      <c r="Q11" s="91">
        <f t="shared" si="0"/>
        <v>155000</v>
      </c>
    </row>
    <row r="12" spans="1:17">
      <c r="A12" s="12" t="s">
        <v>10</v>
      </c>
      <c r="B12" s="14">
        <v>164.90799999999999</v>
      </c>
      <c r="C12" s="39">
        <v>192</v>
      </c>
      <c r="D12" s="19">
        <v>269.14699999999999</v>
      </c>
      <c r="J12" s="86"/>
      <c r="L12" s="92" t="s">
        <v>64</v>
      </c>
      <c r="M12" s="93"/>
      <c r="N12" s="94"/>
      <c r="O12" s="93"/>
      <c r="P12" s="95">
        <v>15750</v>
      </c>
      <c r="Q12" s="95">
        <f t="shared" si="0"/>
        <v>488250</v>
      </c>
    </row>
    <row r="13" spans="1:17">
      <c r="A13" s="9" t="s">
        <v>11</v>
      </c>
      <c r="B13" s="11">
        <v>58.575000000000003</v>
      </c>
      <c r="C13" s="41">
        <v>53</v>
      </c>
      <c r="D13" s="18">
        <v>45.3</v>
      </c>
      <c r="J13" s="86"/>
      <c r="M13" s="82"/>
      <c r="N13" s="83"/>
      <c r="O13" s="82"/>
      <c r="P13" s="88"/>
      <c r="Q13" s="96">
        <f t="shared" si="0"/>
        <v>0</v>
      </c>
    </row>
    <row r="14" spans="1:17" ht="13.5" thickBot="1">
      <c r="A14" s="16" t="s">
        <v>12</v>
      </c>
      <c r="B14" s="17">
        <v>223.483</v>
      </c>
      <c r="C14" s="43">
        <v>245</v>
      </c>
      <c r="D14" s="44">
        <v>314.447</v>
      </c>
      <c r="J14" s="86" t="s">
        <v>57</v>
      </c>
      <c r="K14" s="71" t="s">
        <v>65</v>
      </c>
      <c r="L14" s="97" t="s">
        <v>58</v>
      </c>
      <c r="M14" s="98"/>
      <c r="N14" s="83">
        <v>292249</v>
      </c>
      <c r="O14" s="98"/>
      <c r="P14" s="88">
        <f>258043+(162168/K3)</f>
        <v>263274.22580645164</v>
      </c>
      <c r="Q14" s="91">
        <f t="shared" si="0"/>
        <v>8161501.0000000009</v>
      </c>
    </row>
    <row r="15" spans="1:17" ht="13.5" thickBot="1">
      <c r="J15" s="86"/>
      <c r="M15" s="82"/>
      <c r="N15" s="83"/>
      <c r="O15" s="82"/>
      <c r="P15" s="88"/>
      <c r="Q15" s="88">
        <f t="shared" si="0"/>
        <v>0</v>
      </c>
    </row>
    <row r="16" spans="1:17" ht="15.75">
      <c r="A16" s="45" t="s">
        <v>110</v>
      </c>
      <c r="B16" s="46"/>
      <c r="C16" s="46"/>
      <c r="D16" s="46"/>
      <c r="E16" s="46"/>
      <c r="F16" s="46"/>
      <c r="G16" s="46"/>
      <c r="J16" s="99" t="s">
        <v>10</v>
      </c>
      <c r="K16" s="100"/>
      <c r="L16" s="101"/>
      <c r="M16" s="102"/>
      <c r="N16" s="103"/>
      <c r="O16" s="102"/>
      <c r="P16" s="104">
        <f>+P14+P12</f>
        <v>279024.22580645164</v>
      </c>
      <c r="Q16" s="104">
        <f t="shared" si="0"/>
        <v>8649751</v>
      </c>
    </row>
    <row r="17" spans="1:17" ht="15.75">
      <c r="A17" s="48"/>
      <c r="J17" s="86"/>
      <c r="M17" s="82"/>
      <c r="N17" s="83"/>
      <c r="O17" s="82"/>
      <c r="P17" s="88"/>
      <c r="Q17" s="88">
        <f t="shared" si="0"/>
        <v>0</v>
      </c>
    </row>
    <row r="18" spans="1:17" ht="18">
      <c r="A18" s="50"/>
      <c r="D18" s="51">
        <v>1996</v>
      </c>
      <c r="E18" s="51">
        <v>1997</v>
      </c>
      <c r="F18" s="51">
        <v>1998</v>
      </c>
      <c r="G18" s="51">
        <v>1999</v>
      </c>
      <c r="J18" s="87" t="s">
        <v>11</v>
      </c>
      <c r="M18" s="82"/>
      <c r="N18" s="83"/>
      <c r="O18" s="82"/>
      <c r="P18" s="88"/>
      <c r="Q18" s="88">
        <f t="shared" si="0"/>
        <v>0</v>
      </c>
    </row>
    <row r="19" spans="1:17" ht="18">
      <c r="A19" s="52" t="s">
        <v>24</v>
      </c>
      <c r="B19" s="51"/>
      <c r="C19" s="51"/>
      <c r="D19" s="51"/>
      <c r="E19" s="51"/>
      <c r="F19" s="51"/>
      <c r="G19" s="51"/>
      <c r="J19" s="86" t="s">
        <v>54</v>
      </c>
      <c r="K19" s="71" t="s">
        <v>66</v>
      </c>
      <c r="L19" s="71" t="s">
        <v>56</v>
      </c>
      <c r="M19" s="82"/>
      <c r="N19" s="83"/>
      <c r="O19" s="82"/>
      <c r="P19" s="88">
        <v>0</v>
      </c>
      <c r="Q19" s="88">
        <f t="shared" si="0"/>
        <v>0</v>
      </c>
    </row>
    <row r="20" spans="1:17" ht="15.75">
      <c r="A20" s="53"/>
      <c r="B20" s="54"/>
      <c r="C20" s="54"/>
      <c r="D20" s="55"/>
      <c r="E20" s="55"/>
      <c r="F20" s="55"/>
      <c r="G20" s="132"/>
      <c r="J20" s="86" t="s">
        <v>67</v>
      </c>
      <c r="L20" s="71" t="s">
        <v>68</v>
      </c>
      <c r="M20" s="82"/>
      <c r="N20" s="83">
        <v>70114</v>
      </c>
      <c r="O20" s="82"/>
      <c r="P20" s="88">
        <v>250</v>
      </c>
      <c r="Q20" s="88">
        <f t="shared" si="0"/>
        <v>7750</v>
      </c>
    </row>
    <row r="21" spans="1:17" ht="15.75">
      <c r="A21" s="57"/>
      <c r="B21" s="58" t="s">
        <v>26</v>
      </c>
      <c r="C21" s="54"/>
      <c r="D21" s="55"/>
      <c r="E21" s="55"/>
      <c r="F21" s="55"/>
      <c r="G21" s="132"/>
      <c r="J21" s="86" t="s">
        <v>61</v>
      </c>
      <c r="K21" s="71" t="s">
        <v>69</v>
      </c>
      <c r="L21" s="71" t="s">
        <v>70</v>
      </c>
      <c r="M21" s="82"/>
      <c r="N21" s="83">
        <v>70495</v>
      </c>
      <c r="O21" s="82"/>
      <c r="P21" s="88">
        <v>20000</v>
      </c>
      <c r="Q21" s="88">
        <f t="shared" si="0"/>
        <v>620000</v>
      </c>
    </row>
    <row r="22" spans="1:17" ht="15.75">
      <c r="A22" s="60" t="s">
        <v>2</v>
      </c>
      <c r="B22" s="61"/>
      <c r="C22" s="62"/>
      <c r="D22" s="62">
        <v>415.5</v>
      </c>
      <c r="E22" s="62">
        <v>462.5</v>
      </c>
      <c r="F22" s="62">
        <v>260</v>
      </c>
      <c r="G22" s="62">
        <v>282</v>
      </c>
      <c r="J22" s="86" t="s">
        <v>71</v>
      </c>
      <c r="K22" s="71" t="s">
        <v>72</v>
      </c>
      <c r="L22" s="71" t="s">
        <v>70</v>
      </c>
      <c r="M22" s="82"/>
      <c r="N22" s="83">
        <v>70499</v>
      </c>
      <c r="O22" s="82"/>
      <c r="P22" s="88">
        <v>10000</v>
      </c>
      <c r="Q22" s="88">
        <f t="shared" si="0"/>
        <v>310000</v>
      </c>
    </row>
    <row r="23" spans="1:17" ht="15.75">
      <c r="A23" s="60" t="s">
        <v>3</v>
      </c>
      <c r="B23" s="61"/>
      <c r="C23" s="62"/>
      <c r="D23" s="62">
        <v>14</v>
      </c>
      <c r="E23" s="62">
        <v>21.5</v>
      </c>
      <c r="F23" s="62">
        <v>15</v>
      </c>
      <c r="G23" s="62">
        <v>35.5</v>
      </c>
      <c r="J23" s="86"/>
      <c r="L23" s="71" t="s">
        <v>73</v>
      </c>
      <c r="M23" s="82"/>
      <c r="N23" s="83"/>
      <c r="O23" s="82"/>
      <c r="P23" s="88"/>
      <c r="Q23" s="88">
        <f t="shared" si="0"/>
        <v>0</v>
      </c>
    </row>
    <row r="24" spans="1:17" ht="15.75">
      <c r="A24" s="60" t="s">
        <v>27</v>
      </c>
      <c r="B24" s="61"/>
      <c r="C24" s="62"/>
      <c r="D24" s="62">
        <v>64.5</v>
      </c>
      <c r="E24" s="62">
        <v>59.9</v>
      </c>
      <c r="F24" s="62">
        <v>67.5</v>
      </c>
      <c r="G24" s="62">
        <v>69</v>
      </c>
      <c r="J24" s="86" t="s">
        <v>61</v>
      </c>
      <c r="K24" s="71" t="s">
        <v>96</v>
      </c>
      <c r="L24" s="71" t="s">
        <v>74</v>
      </c>
      <c r="M24" s="82"/>
      <c r="N24" s="83">
        <v>78417</v>
      </c>
      <c r="O24" s="82"/>
      <c r="P24" s="88">
        <v>0</v>
      </c>
      <c r="Q24" s="88">
        <f t="shared" si="0"/>
        <v>0</v>
      </c>
    </row>
    <row r="25" spans="1:17" ht="15.75">
      <c r="A25" s="60" t="s">
        <v>28</v>
      </c>
      <c r="B25" s="61"/>
      <c r="C25" s="62"/>
      <c r="D25" s="62">
        <v>39.5</v>
      </c>
      <c r="E25" s="62">
        <v>41.6</v>
      </c>
      <c r="F25" s="62">
        <v>46.7</v>
      </c>
      <c r="G25" s="62">
        <v>45.1</v>
      </c>
      <c r="J25" s="86"/>
      <c r="M25" s="82"/>
      <c r="N25" s="83"/>
      <c r="O25" s="82"/>
      <c r="P25" s="88"/>
      <c r="Q25" s="88">
        <f t="shared" si="0"/>
        <v>0</v>
      </c>
    </row>
    <row r="26" spans="1:17" ht="15.75">
      <c r="A26" s="60" t="s">
        <v>29</v>
      </c>
      <c r="B26" s="61"/>
      <c r="C26" s="62"/>
      <c r="D26" s="62">
        <v>52</v>
      </c>
      <c r="E26" s="62">
        <v>50.8</v>
      </c>
      <c r="F26" s="62">
        <v>57.1</v>
      </c>
      <c r="G26" s="62">
        <v>57</v>
      </c>
      <c r="J26" s="81"/>
      <c r="K26" s="87" t="s">
        <v>75</v>
      </c>
      <c r="M26" s="82"/>
      <c r="N26" s="83"/>
      <c r="O26" s="82"/>
      <c r="P26" s="88">
        <v>30250</v>
      </c>
      <c r="Q26" s="88">
        <f t="shared" si="0"/>
        <v>937750</v>
      </c>
    </row>
    <row r="27" spans="1:17" ht="15.75">
      <c r="A27" s="60" t="s">
        <v>30</v>
      </c>
      <c r="B27" s="61"/>
      <c r="C27" s="62"/>
      <c r="D27" s="64" t="s">
        <v>111</v>
      </c>
      <c r="E27" s="64" t="s">
        <v>112</v>
      </c>
      <c r="F27" s="64" t="s">
        <v>113</v>
      </c>
      <c r="G27" s="64" t="s">
        <v>114</v>
      </c>
      <c r="J27" s="87"/>
      <c r="M27" s="82"/>
      <c r="N27" s="83"/>
      <c r="O27" s="82"/>
      <c r="P27" s="88"/>
      <c r="Q27" s="88">
        <f t="shared" si="0"/>
        <v>0</v>
      </c>
    </row>
    <row r="28" spans="1:17" ht="15.75">
      <c r="A28" s="60" t="s">
        <v>35</v>
      </c>
      <c r="B28" s="61"/>
      <c r="C28" s="62"/>
      <c r="D28" s="64" t="s">
        <v>115</v>
      </c>
      <c r="E28" s="64" t="s">
        <v>116</v>
      </c>
      <c r="F28" s="64" t="s">
        <v>117</v>
      </c>
      <c r="G28" s="64" t="s">
        <v>118</v>
      </c>
      <c r="J28" s="86" t="s">
        <v>76</v>
      </c>
      <c r="K28" s="71" t="s">
        <v>91</v>
      </c>
      <c r="L28" s="71" t="s">
        <v>90</v>
      </c>
      <c r="M28" s="82"/>
      <c r="N28" s="83">
        <v>60952</v>
      </c>
      <c r="O28" s="82"/>
      <c r="P28" s="88">
        <v>4000</v>
      </c>
      <c r="Q28" s="88">
        <f t="shared" si="0"/>
        <v>124000</v>
      </c>
    </row>
    <row r="29" spans="1:17">
      <c r="A29" s="57"/>
      <c r="J29" s="86" t="s">
        <v>61</v>
      </c>
      <c r="K29" s="71" t="s">
        <v>77</v>
      </c>
      <c r="L29" s="71" t="s">
        <v>63</v>
      </c>
      <c r="M29" s="82"/>
      <c r="N29" s="83">
        <v>70550</v>
      </c>
      <c r="O29" s="82"/>
      <c r="P29" s="88">
        <v>8000</v>
      </c>
      <c r="Q29" s="88">
        <f t="shared" si="0"/>
        <v>248000</v>
      </c>
    </row>
    <row r="30" spans="1:17">
      <c r="A30" s="58" t="s">
        <v>41</v>
      </c>
      <c r="J30" s="86" t="s">
        <v>78</v>
      </c>
      <c r="K30" s="71" t="s">
        <v>79</v>
      </c>
      <c r="L30" s="71" t="s">
        <v>80</v>
      </c>
      <c r="M30" s="82"/>
      <c r="N30" s="83">
        <v>70119</v>
      </c>
      <c r="O30" s="82"/>
      <c r="P30" s="88">
        <v>2800</v>
      </c>
      <c r="Q30" s="88">
        <f t="shared" si="0"/>
        <v>86800</v>
      </c>
    </row>
    <row r="31" spans="1:17" s="160" customFormat="1">
      <c r="A31" s="60" t="s">
        <v>10</v>
      </c>
      <c r="B31" s="65"/>
      <c r="C31" s="66"/>
      <c r="D31" s="66">
        <v>324</v>
      </c>
      <c r="E31" s="66">
        <v>346</v>
      </c>
      <c r="F31" s="66">
        <v>173</v>
      </c>
      <c r="G31" s="66">
        <v>154</v>
      </c>
      <c r="J31" s="86"/>
      <c r="K31" s="71"/>
      <c r="L31" s="71"/>
      <c r="M31" s="82"/>
      <c r="N31" s="83"/>
      <c r="O31" s="82"/>
      <c r="P31" s="88"/>
      <c r="Q31" s="88">
        <f t="shared" si="0"/>
        <v>0</v>
      </c>
    </row>
    <row r="32" spans="1:17">
      <c r="A32" s="60" t="s">
        <v>42</v>
      </c>
      <c r="B32" s="65"/>
      <c r="C32" s="66"/>
      <c r="D32" s="66">
        <v>12</v>
      </c>
      <c r="E32" s="66">
        <v>18</v>
      </c>
      <c r="F32" s="66">
        <v>11</v>
      </c>
      <c r="G32" s="66">
        <v>11</v>
      </c>
      <c r="J32" s="81"/>
      <c r="K32" s="87" t="s">
        <v>81</v>
      </c>
      <c r="M32" s="82"/>
      <c r="N32" s="83"/>
      <c r="O32" s="82"/>
      <c r="P32" s="88">
        <v>14800</v>
      </c>
      <c r="Q32" s="88">
        <f t="shared" si="0"/>
        <v>458800</v>
      </c>
    </row>
    <row r="33" spans="1:17" s="160" customFormat="1">
      <c r="A33" s="60" t="s">
        <v>44</v>
      </c>
      <c r="B33" s="65"/>
      <c r="C33" s="66"/>
      <c r="D33" s="66">
        <v>336</v>
      </c>
      <c r="E33" s="66">
        <v>364</v>
      </c>
      <c r="F33" s="66">
        <v>184</v>
      </c>
      <c r="G33" s="66">
        <v>165</v>
      </c>
      <c r="J33" s="86"/>
      <c r="K33" s="71"/>
      <c r="L33" s="71"/>
      <c r="M33" s="82"/>
      <c r="N33" s="83"/>
      <c r="O33" s="82"/>
      <c r="P33" s="88"/>
      <c r="Q33" s="88">
        <f t="shared" si="0"/>
        <v>0</v>
      </c>
    </row>
    <row r="34" spans="1:17" s="161" customFormat="1">
      <c r="A34" s="60" t="s">
        <v>47</v>
      </c>
      <c r="B34" s="65"/>
      <c r="C34" s="66"/>
      <c r="D34" s="66">
        <v>80</v>
      </c>
      <c r="E34" s="66">
        <v>32</v>
      </c>
      <c r="F34" s="66">
        <v>16</v>
      </c>
      <c r="G34" s="66">
        <v>0</v>
      </c>
      <c r="J34" s="99" t="s">
        <v>45</v>
      </c>
      <c r="K34" s="100"/>
      <c r="L34" s="101"/>
      <c r="M34" s="102"/>
      <c r="N34" s="103"/>
      <c r="O34" s="102"/>
      <c r="P34" s="104">
        <f>+P32+P26</f>
        <v>45050</v>
      </c>
      <c r="Q34" s="104">
        <f t="shared" si="0"/>
        <v>1396550</v>
      </c>
    </row>
    <row r="35" spans="1:17" s="160" customFormat="1">
      <c r="A35" s="60"/>
      <c r="B35" s="65"/>
      <c r="C35" s="66"/>
      <c r="D35" s="66"/>
      <c r="E35" s="66"/>
      <c r="F35" s="66"/>
      <c r="G35" s="66"/>
      <c r="J35" s="86"/>
      <c r="K35" s="71"/>
      <c r="L35" s="71"/>
      <c r="M35" s="82"/>
      <c r="N35" s="83"/>
      <c r="O35" s="82"/>
      <c r="P35" s="88"/>
      <c r="Q35" s="88">
        <f t="shared" si="0"/>
        <v>0</v>
      </c>
    </row>
    <row r="36" spans="1:17">
      <c r="A36" s="60" t="s">
        <v>45</v>
      </c>
      <c r="B36" s="65"/>
      <c r="C36" s="66"/>
      <c r="D36" s="66">
        <v>56</v>
      </c>
      <c r="E36" s="66">
        <v>56</v>
      </c>
      <c r="F36" s="66">
        <v>59</v>
      </c>
      <c r="G36" s="66">
        <v>59</v>
      </c>
      <c r="J36" s="87" t="s">
        <v>9</v>
      </c>
      <c r="K36" s="92"/>
      <c r="M36" s="82"/>
      <c r="N36" s="83"/>
      <c r="O36" s="82"/>
      <c r="P36" s="88"/>
      <c r="Q36" s="88">
        <f t="shared" si="0"/>
        <v>0</v>
      </c>
    </row>
    <row r="37" spans="1:17">
      <c r="A37" s="60"/>
      <c r="B37" s="65"/>
      <c r="C37" s="66"/>
      <c r="D37" s="66"/>
      <c r="E37" s="66"/>
      <c r="F37" s="66"/>
      <c r="G37" s="66"/>
      <c r="J37" s="86" t="s">
        <v>57</v>
      </c>
      <c r="K37" s="71" t="s">
        <v>84</v>
      </c>
      <c r="L37" s="71" t="s">
        <v>85</v>
      </c>
      <c r="M37" s="82"/>
      <c r="N37" s="83">
        <v>70211</v>
      </c>
      <c r="O37" s="82"/>
      <c r="P37" s="88">
        <v>3289</v>
      </c>
      <c r="Q37" s="91">
        <f t="shared" si="0"/>
        <v>101959</v>
      </c>
    </row>
    <row r="38" spans="1:17" ht="13.5" thickBot="1">
      <c r="A38" s="67" t="s">
        <v>46</v>
      </c>
      <c r="B38" s="68"/>
      <c r="C38" s="69"/>
      <c r="D38" s="69">
        <v>392</v>
      </c>
      <c r="E38" s="69">
        <v>420</v>
      </c>
      <c r="F38" s="69">
        <v>243</v>
      </c>
      <c r="G38" s="69">
        <v>224</v>
      </c>
      <c r="J38" s="86" t="s">
        <v>57</v>
      </c>
      <c r="K38" s="71" t="s">
        <v>83</v>
      </c>
      <c r="L38" s="71" t="s">
        <v>87</v>
      </c>
      <c r="M38" s="82"/>
      <c r="N38" s="83">
        <v>70235</v>
      </c>
      <c r="O38" s="82"/>
      <c r="P38" s="88">
        <v>5263</v>
      </c>
      <c r="Q38" s="91">
        <f t="shared" si="0"/>
        <v>163153</v>
      </c>
    </row>
    <row r="39" spans="1:17">
      <c r="J39" s="86" t="s">
        <v>57</v>
      </c>
      <c r="K39" s="71" t="s">
        <v>50</v>
      </c>
      <c r="L39" s="71" t="s">
        <v>86</v>
      </c>
      <c r="M39" s="82"/>
      <c r="N39" s="83">
        <v>70222</v>
      </c>
      <c r="O39" s="82"/>
      <c r="P39" s="88">
        <v>4825</v>
      </c>
      <c r="Q39" s="91">
        <f t="shared" si="0"/>
        <v>149575</v>
      </c>
    </row>
    <row r="40" spans="1:17" s="161" customFormat="1">
      <c r="J40" s="81"/>
      <c r="K40" s="71"/>
      <c r="L40" s="71"/>
      <c r="M40" s="82"/>
      <c r="N40" s="83"/>
      <c r="O40" s="82"/>
      <c r="P40" s="88"/>
      <c r="Q40" s="88">
        <f t="shared" si="0"/>
        <v>0</v>
      </c>
    </row>
    <row r="41" spans="1:17" s="160" customFormat="1">
      <c r="J41" s="99" t="s">
        <v>42</v>
      </c>
      <c r="K41" s="100"/>
      <c r="L41" s="100"/>
      <c r="M41" s="102"/>
      <c r="N41" s="103"/>
      <c r="O41" s="102"/>
      <c r="P41" s="104">
        <f>SUM(P37:P40)</f>
        <v>13377</v>
      </c>
      <c r="Q41" s="104">
        <f t="shared" si="0"/>
        <v>414687</v>
      </c>
    </row>
    <row r="42" spans="1:17" s="160" customFormat="1">
      <c r="J42" s="105"/>
      <c r="K42" s="71"/>
      <c r="L42" s="71"/>
      <c r="M42" s="82"/>
      <c r="N42" s="83"/>
      <c r="O42" s="82"/>
      <c r="P42" s="88"/>
      <c r="Q42" s="88">
        <f t="shared" si="0"/>
        <v>0</v>
      </c>
    </row>
    <row r="43" spans="1:17" s="160" customFormat="1">
      <c r="J43" s="106" t="s">
        <v>48</v>
      </c>
      <c r="K43" s="107"/>
      <c r="L43" s="107"/>
      <c r="M43" s="108"/>
      <c r="N43" s="109"/>
      <c r="O43" s="108"/>
      <c r="P43" s="110">
        <f>+P41+P34+P16</f>
        <v>337451.22580645164</v>
      </c>
      <c r="Q43" s="110">
        <f t="shared" si="0"/>
        <v>10460988</v>
      </c>
    </row>
    <row r="44" spans="1:17">
      <c r="J44"/>
      <c r="K44"/>
      <c r="L44"/>
      <c r="M44"/>
      <c r="N44" s="83"/>
      <c r="O44"/>
      <c r="P44" s="88"/>
      <c r="Q44" s="88">
        <f t="shared" si="0"/>
        <v>0</v>
      </c>
    </row>
    <row r="45" spans="1:17">
      <c r="J45"/>
      <c r="K45"/>
      <c r="L45" s="71" t="s">
        <v>93</v>
      </c>
      <c r="M45"/>
      <c r="N45" s="83"/>
      <c r="O45"/>
      <c r="P45" s="111">
        <f>+P39+P38+P8+P11+P14+P37</f>
        <v>292151.22580645164</v>
      </c>
      <c r="Q45" s="111">
        <f t="shared" si="0"/>
        <v>9056688</v>
      </c>
    </row>
  </sheetData>
  <mergeCells count="4">
    <mergeCell ref="B1:D1"/>
    <mergeCell ref="C2:D2"/>
    <mergeCell ref="P2:Q2"/>
    <mergeCell ref="P3:Q3"/>
  </mergeCells>
  <phoneticPr fontId="2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5"/>
  <sheetViews>
    <sheetView topLeftCell="A12" workbookViewId="0">
      <selection activeCell="H34" sqref="H34"/>
    </sheetView>
  </sheetViews>
  <sheetFormatPr defaultColWidth="9" defaultRowHeight="12.75" customHeight="1"/>
  <cols>
    <col min="1" max="1" width="22.5703125" bestFit="1" customWidth="1"/>
    <col min="9" max="9" width="9.140625" customWidth="1"/>
    <col min="10" max="10" width="19.42578125" style="71" customWidth="1"/>
    <col min="11" max="11" width="28.28515625" style="71" customWidth="1"/>
    <col min="12" max="12" width="13.140625" style="71" customWidth="1"/>
    <col min="13" max="13" width="1.42578125" style="71" customWidth="1"/>
    <col min="14" max="14" width="9.140625" style="71" customWidth="1"/>
    <col min="15" max="15" width="1" style="71" customWidth="1"/>
    <col min="16" max="16" width="9.140625" style="71" customWidth="1"/>
    <col min="17" max="17" width="9.85546875" style="71" customWidth="1"/>
  </cols>
  <sheetData>
    <row r="1" spans="1:17" s="160" customFormat="1">
      <c r="B1" s="168" t="s">
        <v>119</v>
      </c>
      <c r="C1" s="168"/>
      <c r="D1" s="168"/>
    </row>
    <row r="2" spans="1:17" s="161" customFormat="1">
      <c r="B2" s="25">
        <v>1999</v>
      </c>
      <c r="C2" s="170">
        <v>2000</v>
      </c>
      <c r="D2" s="171"/>
      <c r="J2" s="72">
        <v>36923</v>
      </c>
      <c r="K2" s="73"/>
      <c r="L2" s="73"/>
      <c r="M2" s="74"/>
      <c r="N2" s="75"/>
      <c r="O2" s="74"/>
      <c r="P2" s="173" t="s">
        <v>82</v>
      </c>
      <c r="Q2" s="174"/>
    </row>
    <row r="3" spans="1:17" s="160" customFormat="1">
      <c r="B3" s="25"/>
      <c r="C3" s="27" t="s">
        <v>21</v>
      </c>
      <c r="D3" s="28" t="s">
        <v>22</v>
      </c>
      <c r="J3" s="76" t="s">
        <v>89</v>
      </c>
      <c r="K3" s="77">
        <v>28</v>
      </c>
      <c r="L3" s="78" t="s">
        <v>52</v>
      </c>
      <c r="M3" s="79"/>
      <c r="N3" s="80" t="s">
        <v>51</v>
      </c>
      <c r="O3" s="79"/>
      <c r="P3" s="172"/>
      <c r="Q3" s="172"/>
    </row>
    <row r="4" spans="1:17">
      <c r="A4" s="5" t="s">
        <v>2</v>
      </c>
      <c r="B4" s="26">
        <v>158</v>
      </c>
      <c r="C4" s="134">
        <v>156.5</v>
      </c>
      <c r="D4" s="112">
        <v>307</v>
      </c>
      <c r="J4" s="81"/>
      <c r="M4" s="82"/>
      <c r="N4" s="83"/>
      <c r="O4" s="82"/>
      <c r="P4" s="84" t="s">
        <v>49</v>
      </c>
      <c r="Q4" s="85" t="s">
        <v>53</v>
      </c>
    </row>
    <row r="5" spans="1:17">
      <c r="A5" s="5" t="s">
        <v>4</v>
      </c>
      <c r="B5" s="26">
        <v>74</v>
      </c>
      <c r="C5" s="134">
        <v>73.620689655172413</v>
      </c>
      <c r="D5" s="112">
        <v>65</v>
      </c>
      <c r="J5" s="86"/>
      <c r="M5" s="82"/>
      <c r="N5" s="83"/>
      <c r="O5" s="82"/>
    </row>
    <row r="6" spans="1:17">
      <c r="A6" s="5" t="s">
        <v>5</v>
      </c>
      <c r="B6" s="30">
        <v>49</v>
      </c>
      <c r="C6" s="134">
        <v>50.137931034482762</v>
      </c>
      <c r="D6" s="32">
        <v>43</v>
      </c>
      <c r="J6" s="87" t="s">
        <v>8</v>
      </c>
      <c r="M6" s="82"/>
      <c r="N6" s="83"/>
      <c r="O6" s="82"/>
    </row>
    <row r="7" spans="1:17">
      <c r="A7" s="5" t="s">
        <v>6</v>
      </c>
      <c r="B7" s="26">
        <v>61</v>
      </c>
      <c r="C7" s="134">
        <v>61.879310344827587</v>
      </c>
      <c r="D7" s="112">
        <v>54</v>
      </c>
      <c r="J7" s="86" t="s">
        <v>54</v>
      </c>
      <c r="K7" s="71" t="s">
        <v>55</v>
      </c>
      <c r="L7" s="71" t="s">
        <v>56</v>
      </c>
      <c r="M7" s="82"/>
      <c r="N7" s="83"/>
      <c r="O7" s="82"/>
      <c r="P7" s="88">
        <v>0</v>
      </c>
      <c r="Q7" s="88">
        <v>0</v>
      </c>
    </row>
    <row r="8" spans="1:17" s="161" customFormat="1">
      <c r="A8" s="5"/>
      <c r="B8" s="26"/>
      <c r="C8" s="134"/>
      <c r="D8" s="112"/>
      <c r="J8" s="86" t="s">
        <v>57</v>
      </c>
      <c r="K8" s="89" t="s">
        <v>92</v>
      </c>
      <c r="L8" s="89" t="s">
        <v>58</v>
      </c>
      <c r="M8" s="90"/>
      <c r="N8" s="83">
        <v>70201</v>
      </c>
      <c r="O8" s="90"/>
      <c r="P8" s="88">
        <v>10500</v>
      </c>
      <c r="Q8" s="91">
        <f t="shared" ref="Q8:Q45" si="0">+P8*$K$3</f>
        <v>294000</v>
      </c>
    </row>
    <row r="9" spans="1:17" s="160" customFormat="1">
      <c r="A9" s="33"/>
      <c r="B9" s="26"/>
      <c r="C9" s="31"/>
      <c r="D9" s="34" t="s">
        <v>7</v>
      </c>
      <c r="J9" s="86" t="s">
        <v>59</v>
      </c>
      <c r="K9" s="71" t="s">
        <v>95</v>
      </c>
      <c r="L9" s="71" t="s">
        <v>60</v>
      </c>
      <c r="M9" s="82"/>
      <c r="N9" s="83">
        <v>72063</v>
      </c>
      <c r="O9" s="82"/>
      <c r="P9" s="88">
        <v>0</v>
      </c>
      <c r="Q9" s="91">
        <f t="shared" si="0"/>
        <v>0</v>
      </c>
    </row>
    <row r="10" spans="1:17" s="160" customFormat="1">
      <c r="A10" s="33" t="s">
        <v>8</v>
      </c>
      <c r="B10" s="35">
        <v>75.53</v>
      </c>
      <c r="C10" s="36">
        <v>148.83199999999999</v>
      </c>
      <c r="D10" s="37">
        <v>188.8</v>
      </c>
      <c r="J10" s="86" t="s">
        <v>61</v>
      </c>
      <c r="K10" s="71" t="s">
        <v>88</v>
      </c>
      <c r="L10" s="71" t="s">
        <v>94</v>
      </c>
      <c r="M10" s="82"/>
      <c r="N10" s="83">
        <v>78418</v>
      </c>
      <c r="O10" s="82"/>
      <c r="P10" s="88">
        <v>250</v>
      </c>
      <c r="Q10" s="91">
        <f t="shared" si="0"/>
        <v>7000</v>
      </c>
    </row>
    <row r="11" spans="1:17" s="160" customFormat="1">
      <c r="A11" s="33" t="s">
        <v>9</v>
      </c>
      <c r="B11" s="35">
        <v>8.0779999999999994</v>
      </c>
      <c r="C11" s="36">
        <v>8.0169999999999995</v>
      </c>
      <c r="D11" s="37">
        <v>9.3529999999999998</v>
      </c>
      <c r="J11" s="86" t="s">
        <v>57</v>
      </c>
      <c r="K11" s="71" t="s">
        <v>62</v>
      </c>
      <c r="L11" s="71" t="s">
        <v>63</v>
      </c>
      <c r="M11" s="82"/>
      <c r="N11" s="83">
        <v>70549</v>
      </c>
      <c r="O11" s="82"/>
      <c r="P11" s="88">
        <v>5000</v>
      </c>
      <c r="Q11" s="91">
        <f t="shared" si="0"/>
        <v>140000</v>
      </c>
    </row>
    <row r="12" spans="1:17">
      <c r="A12" s="12" t="s">
        <v>10</v>
      </c>
      <c r="B12" s="14">
        <f>+B10+B11</f>
        <v>83.608000000000004</v>
      </c>
      <c r="C12" s="39">
        <f>+C10+C11</f>
        <v>156.84899999999999</v>
      </c>
      <c r="D12" s="19">
        <f>+D10+D11</f>
        <v>198.15300000000002</v>
      </c>
      <c r="J12" s="86"/>
      <c r="L12" s="92" t="s">
        <v>64</v>
      </c>
      <c r="M12" s="93"/>
      <c r="N12" s="94"/>
      <c r="O12" s="93"/>
      <c r="P12" s="95">
        <v>15750</v>
      </c>
      <c r="Q12" s="95">
        <f t="shared" si="0"/>
        <v>441000</v>
      </c>
    </row>
    <row r="13" spans="1:17">
      <c r="A13" s="9" t="s">
        <v>11</v>
      </c>
      <c r="B13" s="11">
        <v>57.802</v>
      </c>
      <c r="C13" s="41">
        <v>54.255000000000003</v>
      </c>
      <c r="D13" s="18">
        <v>45.3</v>
      </c>
      <c r="J13" s="86"/>
      <c r="M13" s="82"/>
      <c r="N13" s="83"/>
      <c r="O13" s="82"/>
      <c r="P13" s="88"/>
      <c r="Q13" s="96">
        <f t="shared" si="0"/>
        <v>0</v>
      </c>
    </row>
    <row r="14" spans="1:17" ht="13.5" thickBot="1">
      <c r="A14" s="16" t="s">
        <v>12</v>
      </c>
      <c r="B14" s="17">
        <f>+B13+B12</f>
        <v>141.41</v>
      </c>
      <c r="C14" s="43">
        <f>+C13+C12</f>
        <v>211.10399999999998</v>
      </c>
      <c r="D14" s="44">
        <f>+D13+D12</f>
        <v>243.45300000000003</v>
      </c>
      <c r="J14" s="86" t="s">
        <v>57</v>
      </c>
      <c r="K14" s="71" t="s">
        <v>65</v>
      </c>
      <c r="L14" s="97" t="s">
        <v>58</v>
      </c>
      <c r="M14" s="98"/>
      <c r="N14" s="83">
        <v>292249</v>
      </c>
      <c r="O14" s="98"/>
      <c r="P14" s="88">
        <f>195783+(113999/K3)</f>
        <v>199854.39285714287</v>
      </c>
      <c r="Q14" s="91">
        <f t="shared" si="0"/>
        <v>5595923</v>
      </c>
    </row>
    <row r="15" spans="1:17">
      <c r="J15" s="86"/>
      <c r="M15" s="82"/>
      <c r="N15" s="83"/>
      <c r="O15" s="82"/>
      <c r="P15" s="88"/>
      <c r="Q15" s="88">
        <f t="shared" si="0"/>
        <v>0</v>
      </c>
    </row>
    <row r="16" spans="1:17">
      <c r="J16" s="99" t="s">
        <v>10</v>
      </c>
      <c r="K16" s="100"/>
      <c r="L16" s="101"/>
      <c r="M16" s="102"/>
      <c r="N16" s="103"/>
      <c r="O16" s="102"/>
      <c r="P16" s="104">
        <f>+P14+P12</f>
        <v>215604.39285714287</v>
      </c>
      <c r="Q16" s="104">
        <f t="shared" si="0"/>
        <v>6036923</v>
      </c>
    </row>
    <row r="17" spans="1:17">
      <c r="J17" s="86"/>
      <c r="M17" s="82"/>
      <c r="N17" s="83"/>
      <c r="O17" s="82"/>
      <c r="P17" s="88"/>
      <c r="Q17" s="88">
        <f t="shared" si="0"/>
        <v>0</v>
      </c>
    </row>
    <row r="18" spans="1:17" ht="13.5" thickBot="1">
      <c r="J18" s="87" t="s">
        <v>11</v>
      </c>
      <c r="M18" s="82"/>
      <c r="N18" s="83"/>
      <c r="O18" s="82"/>
      <c r="P18" s="88"/>
      <c r="Q18" s="88">
        <f t="shared" si="0"/>
        <v>0</v>
      </c>
    </row>
    <row r="19" spans="1:17" ht="15.75">
      <c r="A19" s="45" t="s">
        <v>120</v>
      </c>
      <c r="B19" s="46"/>
      <c r="C19" s="46"/>
      <c r="D19" s="46"/>
      <c r="E19" s="46"/>
      <c r="F19" s="46"/>
      <c r="G19" s="46"/>
      <c r="H19" s="46"/>
      <c r="J19" s="86" t="s">
        <v>54</v>
      </c>
      <c r="K19" s="71" t="s">
        <v>66</v>
      </c>
      <c r="L19" s="71" t="s">
        <v>56</v>
      </c>
      <c r="M19" s="82"/>
      <c r="N19" s="83"/>
      <c r="O19" s="82"/>
      <c r="P19" s="88">
        <v>0</v>
      </c>
      <c r="Q19" s="88">
        <f t="shared" si="0"/>
        <v>0</v>
      </c>
    </row>
    <row r="20" spans="1:17" ht="15.75">
      <c r="A20" s="48"/>
      <c r="J20" s="86" t="s">
        <v>67</v>
      </c>
      <c r="L20" s="71" t="s">
        <v>68</v>
      </c>
      <c r="M20" s="82"/>
      <c r="N20" s="83">
        <v>70114</v>
      </c>
      <c r="O20" s="82"/>
      <c r="P20" s="88">
        <v>250</v>
      </c>
      <c r="Q20" s="88">
        <f t="shared" si="0"/>
        <v>7000</v>
      </c>
    </row>
    <row r="21" spans="1:17" ht="18">
      <c r="A21" s="50"/>
      <c r="B21" s="51">
        <v>1993</v>
      </c>
      <c r="C21" s="51">
        <v>1994</v>
      </c>
      <c r="D21" s="51">
        <v>1995</v>
      </c>
      <c r="E21" s="51">
        <v>1996</v>
      </c>
      <c r="F21" s="51">
        <v>1997</v>
      </c>
      <c r="G21" s="51">
        <v>1998</v>
      </c>
      <c r="H21" s="51">
        <v>1999</v>
      </c>
      <c r="J21" s="86" t="s">
        <v>61</v>
      </c>
      <c r="K21" s="71" t="s">
        <v>69</v>
      </c>
      <c r="L21" s="71" t="s">
        <v>70</v>
      </c>
      <c r="M21" s="82"/>
      <c r="N21" s="83">
        <v>70495</v>
      </c>
      <c r="O21" s="82"/>
      <c r="P21" s="88">
        <v>20000</v>
      </c>
      <c r="Q21" s="88">
        <f t="shared" si="0"/>
        <v>560000</v>
      </c>
    </row>
    <row r="22" spans="1:17" ht="15.75">
      <c r="A22" s="52" t="s">
        <v>24</v>
      </c>
      <c r="B22" s="55"/>
      <c r="C22" s="55"/>
      <c r="D22" s="55"/>
      <c r="E22" s="55"/>
      <c r="F22" s="55"/>
      <c r="G22" s="55"/>
      <c r="H22" s="132"/>
      <c r="J22" s="86" t="s">
        <v>71</v>
      </c>
      <c r="K22" s="71" t="s">
        <v>72</v>
      </c>
      <c r="L22" s="71" t="s">
        <v>70</v>
      </c>
      <c r="M22" s="82"/>
      <c r="N22" s="83">
        <v>70499</v>
      </c>
      <c r="O22" s="82"/>
      <c r="P22" s="88">
        <v>10000</v>
      </c>
      <c r="Q22" s="88">
        <f t="shared" si="0"/>
        <v>280000</v>
      </c>
    </row>
    <row r="23" spans="1:17" ht="15.75">
      <c r="A23" s="57"/>
      <c r="B23" s="55"/>
      <c r="C23" s="55"/>
      <c r="D23" s="55"/>
      <c r="E23" s="55"/>
      <c r="F23" s="55"/>
      <c r="G23" s="55"/>
      <c r="H23" s="132"/>
      <c r="J23" s="86"/>
      <c r="L23" s="71" t="s">
        <v>73</v>
      </c>
      <c r="M23" s="82"/>
      <c r="N23" s="83"/>
      <c r="O23" s="82"/>
      <c r="P23" s="88"/>
      <c r="Q23" s="88">
        <f t="shared" si="0"/>
        <v>0</v>
      </c>
    </row>
    <row r="24" spans="1:17" ht="15.75">
      <c r="A24" s="57"/>
      <c r="B24" s="55"/>
      <c r="C24" s="55"/>
      <c r="D24" s="55"/>
      <c r="E24" s="55"/>
      <c r="F24" s="55"/>
      <c r="G24" s="55"/>
      <c r="H24" s="132"/>
      <c r="J24" s="86" t="s">
        <v>61</v>
      </c>
      <c r="K24" s="71" t="s">
        <v>96</v>
      </c>
      <c r="L24" s="71" t="s">
        <v>74</v>
      </c>
      <c r="M24" s="82"/>
      <c r="N24" s="83">
        <v>78417</v>
      </c>
      <c r="O24" s="82"/>
      <c r="P24" s="88">
        <v>0</v>
      </c>
      <c r="Q24" s="88">
        <f t="shared" si="0"/>
        <v>0</v>
      </c>
    </row>
    <row r="25" spans="1:17">
      <c r="A25" s="135" t="s">
        <v>2</v>
      </c>
      <c r="B25" s="136">
        <v>243</v>
      </c>
      <c r="C25" s="136">
        <v>297</v>
      </c>
      <c r="D25" s="136">
        <v>196</v>
      </c>
      <c r="E25" s="136">
        <v>269.5</v>
      </c>
      <c r="F25" s="136">
        <v>291.5</v>
      </c>
      <c r="G25" s="136">
        <v>283</v>
      </c>
      <c r="H25" s="136">
        <v>157.5</v>
      </c>
      <c r="J25" s="86"/>
      <c r="M25" s="82"/>
      <c r="N25" s="83"/>
      <c r="O25" s="82"/>
      <c r="P25" s="88"/>
      <c r="Q25" s="88">
        <f t="shared" si="0"/>
        <v>0</v>
      </c>
    </row>
    <row r="26" spans="1:17">
      <c r="A26" s="135" t="s">
        <v>3</v>
      </c>
      <c r="B26" s="136">
        <v>8.5</v>
      </c>
      <c r="C26" s="136">
        <v>23.5</v>
      </c>
      <c r="D26" s="136">
        <v>19.5</v>
      </c>
      <c r="E26" s="136">
        <v>85.5</v>
      </c>
      <c r="F26" s="136">
        <v>20</v>
      </c>
      <c r="G26" s="136">
        <v>5.5</v>
      </c>
      <c r="H26" s="136">
        <v>57.5</v>
      </c>
      <c r="J26" s="81"/>
      <c r="K26" s="87" t="s">
        <v>75</v>
      </c>
      <c r="M26" s="82"/>
      <c r="N26" s="83"/>
      <c r="O26" s="82"/>
      <c r="P26" s="88">
        <v>30250</v>
      </c>
      <c r="Q26" s="88">
        <f t="shared" si="0"/>
        <v>847000</v>
      </c>
    </row>
    <row r="27" spans="1:17">
      <c r="A27" s="135" t="s">
        <v>27</v>
      </c>
      <c r="B27" s="136">
        <v>67</v>
      </c>
      <c r="C27" s="136">
        <v>65.5</v>
      </c>
      <c r="D27" s="136">
        <v>69.400000000000006</v>
      </c>
      <c r="E27" s="136">
        <v>69.8</v>
      </c>
      <c r="F27" s="136">
        <v>63.6</v>
      </c>
      <c r="G27" s="136">
        <v>65.7</v>
      </c>
      <c r="H27" s="136">
        <v>73.5</v>
      </c>
      <c r="J27" s="87"/>
      <c r="M27" s="82"/>
      <c r="N27" s="83"/>
      <c r="O27" s="82"/>
      <c r="P27" s="88"/>
      <c r="Q27" s="88">
        <f t="shared" si="0"/>
        <v>0</v>
      </c>
    </row>
    <row r="28" spans="1:17">
      <c r="A28" s="135" t="s">
        <v>28</v>
      </c>
      <c r="B28" s="136">
        <v>46.3</v>
      </c>
      <c r="C28" s="136">
        <v>44.9</v>
      </c>
      <c r="D28" s="136">
        <v>48</v>
      </c>
      <c r="E28" s="136">
        <v>47.5</v>
      </c>
      <c r="F28" s="136">
        <v>47</v>
      </c>
      <c r="G28" s="136">
        <v>44.5</v>
      </c>
      <c r="H28" s="136">
        <v>49.4</v>
      </c>
      <c r="J28" s="86" t="s">
        <v>76</v>
      </c>
      <c r="K28" s="71" t="s">
        <v>91</v>
      </c>
      <c r="L28" s="71" t="s">
        <v>90</v>
      </c>
      <c r="M28" s="82"/>
      <c r="N28" s="83">
        <v>60952</v>
      </c>
      <c r="O28" s="82"/>
      <c r="P28" s="88">
        <v>4000</v>
      </c>
      <c r="Q28" s="88">
        <f t="shared" si="0"/>
        <v>112000</v>
      </c>
    </row>
    <row r="29" spans="1:17">
      <c r="A29" s="135" t="s">
        <v>29</v>
      </c>
      <c r="B29" s="136">
        <v>56.6</v>
      </c>
      <c r="C29" s="136">
        <v>55.2</v>
      </c>
      <c r="D29" s="136">
        <v>58.7</v>
      </c>
      <c r="E29" s="136">
        <v>58.7</v>
      </c>
      <c r="F29" s="136">
        <v>55.3</v>
      </c>
      <c r="G29" s="136">
        <v>55.1</v>
      </c>
      <c r="H29" s="136">
        <v>61.4</v>
      </c>
      <c r="J29" s="86" t="s">
        <v>61</v>
      </c>
      <c r="K29" s="71" t="s">
        <v>77</v>
      </c>
      <c r="L29" s="71" t="s">
        <v>63</v>
      </c>
      <c r="M29" s="82"/>
      <c r="N29" s="83">
        <v>70550</v>
      </c>
      <c r="O29" s="82"/>
      <c r="P29" s="88">
        <v>8000</v>
      </c>
      <c r="Q29" s="88">
        <f t="shared" si="0"/>
        <v>224000</v>
      </c>
    </row>
    <row r="30" spans="1:17">
      <c r="A30" s="135" t="s">
        <v>30</v>
      </c>
      <c r="B30" s="137" t="s">
        <v>121</v>
      </c>
      <c r="C30" s="137" t="s">
        <v>122</v>
      </c>
      <c r="D30" s="137" t="s">
        <v>123</v>
      </c>
      <c r="E30" s="137" t="s">
        <v>124</v>
      </c>
      <c r="F30" s="137" t="s">
        <v>125</v>
      </c>
      <c r="G30" s="137" t="s">
        <v>102</v>
      </c>
      <c r="H30" s="137" t="s">
        <v>34</v>
      </c>
      <c r="J30" s="86" t="s">
        <v>78</v>
      </c>
      <c r="K30" s="71" t="s">
        <v>79</v>
      </c>
      <c r="L30" s="71" t="s">
        <v>80</v>
      </c>
      <c r="M30" s="82"/>
      <c r="N30" s="83">
        <v>70119</v>
      </c>
      <c r="O30" s="82"/>
      <c r="P30" s="88">
        <v>2800</v>
      </c>
      <c r="Q30" s="88">
        <f t="shared" si="0"/>
        <v>78400</v>
      </c>
    </row>
    <row r="31" spans="1:17" s="160" customFormat="1">
      <c r="A31" s="135" t="s">
        <v>35</v>
      </c>
      <c r="B31" s="137" t="s">
        <v>126</v>
      </c>
      <c r="C31" s="137" t="s">
        <v>127</v>
      </c>
      <c r="D31" s="137" t="s">
        <v>128</v>
      </c>
      <c r="E31" s="137" t="s">
        <v>129</v>
      </c>
      <c r="F31" s="137" t="s">
        <v>130</v>
      </c>
      <c r="G31" s="137" t="s">
        <v>131</v>
      </c>
      <c r="H31" s="137" t="s">
        <v>132</v>
      </c>
      <c r="J31" s="86"/>
      <c r="K31" s="71"/>
      <c r="L31" s="71"/>
      <c r="M31" s="82"/>
      <c r="N31" s="83"/>
      <c r="O31" s="82"/>
      <c r="P31" s="88"/>
      <c r="Q31" s="88">
        <f t="shared" si="0"/>
        <v>0</v>
      </c>
    </row>
    <row r="32" spans="1:17">
      <c r="A32" s="57"/>
      <c r="J32" s="81"/>
      <c r="K32" s="87" t="s">
        <v>81</v>
      </c>
      <c r="M32" s="82"/>
      <c r="N32" s="83"/>
      <c r="O32" s="82"/>
      <c r="P32" s="88">
        <v>14800</v>
      </c>
      <c r="Q32" s="88">
        <f t="shared" si="0"/>
        <v>414400</v>
      </c>
    </row>
    <row r="33" spans="1:17" s="160" customFormat="1">
      <c r="A33" s="58" t="s">
        <v>41</v>
      </c>
      <c r="B33"/>
      <c r="C33"/>
      <c r="D33"/>
      <c r="E33"/>
      <c r="F33"/>
      <c r="G33"/>
      <c r="H33"/>
      <c r="J33" s="86"/>
      <c r="K33" s="71"/>
      <c r="L33" s="71"/>
      <c r="M33" s="82"/>
      <c r="N33" s="83"/>
      <c r="O33" s="82"/>
      <c r="P33" s="88"/>
      <c r="Q33" s="88">
        <f t="shared" si="0"/>
        <v>0</v>
      </c>
    </row>
    <row r="34" spans="1:17" s="161" customFormat="1">
      <c r="A34" s="135" t="s">
        <v>10</v>
      </c>
      <c r="B34" s="138"/>
      <c r="C34" s="139"/>
      <c r="D34" s="139">
        <v>188</v>
      </c>
      <c r="E34" s="139">
        <v>300</v>
      </c>
      <c r="F34" s="139">
        <v>227</v>
      </c>
      <c r="G34" s="139">
        <v>158</v>
      </c>
      <c r="H34" s="159">
        <v>75.5</v>
      </c>
      <c r="J34" s="99" t="s">
        <v>45</v>
      </c>
      <c r="K34" s="100"/>
      <c r="L34" s="101"/>
      <c r="M34" s="102"/>
      <c r="N34" s="103"/>
      <c r="O34" s="102"/>
      <c r="P34" s="104">
        <f>+P32+P26</f>
        <v>45050</v>
      </c>
      <c r="Q34" s="104">
        <f t="shared" si="0"/>
        <v>1261400</v>
      </c>
    </row>
    <row r="35" spans="1:17" s="160" customFormat="1">
      <c r="A35" s="135" t="s">
        <v>42</v>
      </c>
      <c r="B35" s="138"/>
      <c r="C35" s="139"/>
      <c r="D35" s="139">
        <v>9</v>
      </c>
      <c r="E35" s="139">
        <v>10</v>
      </c>
      <c r="F35" s="139">
        <v>9</v>
      </c>
      <c r="G35" s="139">
        <v>11</v>
      </c>
      <c r="H35" s="159">
        <v>8</v>
      </c>
      <c r="J35" s="86"/>
      <c r="K35" s="71"/>
      <c r="L35" s="71"/>
      <c r="M35" s="82"/>
      <c r="N35" s="83"/>
      <c r="O35" s="82"/>
      <c r="P35" s="88"/>
      <c r="Q35" s="88">
        <f t="shared" si="0"/>
        <v>0</v>
      </c>
    </row>
    <row r="36" spans="1:17">
      <c r="A36" s="135" t="s">
        <v>44</v>
      </c>
      <c r="B36" s="138"/>
      <c r="C36" s="139"/>
      <c r="D36" s="139">
        <f>+D34+D35</f>
        <v>197</v>
      </c>
      <c r="E36" s="139">
        <f>+E34+E35</f>
        <v>310</v>
      </c>
      <c r="F36" s="139">
        <f>+F34+F35</f>
        <v>236</v>
      </c>
      <c r="G36" s="139">
        <f>+G34+G35</f>
        <v>169</v>
      </c>
      <c r="H36" s="159">
        <f>+H34+H35</f>
        <v>83.5</v>
      </c>
      <c r="J36" s="87" t="s">
        <v>9</v>
      </c>
      <c r="K36" s="92"/>
      <c r="M36" s="82"/>
      <c r="N36" s="83"/>
      <c r="O36" s="82"/>
      <c r="P36" s="88"/>
      <c r="Q36" s="88">
        <f t="shared" si="0"/>
        <v>0</v>
      </c>
    </row>
    <row r="37" spans="1:17">
      <c r="A37" s="135"/>
      <c r="B37" s="138"/>
      <c r="C37" s="139"/>
      <c r="D37" s="139"/>
      <c r="E37" s="139"/>
      <c r="F37" s="139"/>
      <c r="G37" s="139"/>
      <c r="H37" s="139"/>
      <c r="J37" s="86" t="s">
        <v>57</v>
      </c>
      <c r="K37" s="71" t="s">
        <v>84</v>
      </c>
      <c r="L37" s="71" t="s">
        <v>85</v>
      </c>
      <c r="M37" s="82"/>
      <c r="N37" s="83">
        <v>70211</v>
      </c>
      <c r="O37" s="82"/>
      <c r="P37" s="88">
        <v>2406</v>
      </c>
      <c r="Q37" s="91">
        <f t="shared" si="0"/>
        <v>67368</v>
      </c>
    </row>
    <row r="38" spans="1:17">
      <c r="A38" s="135" t="s">
        <v>47</v>
      </c>
      <c r="B38" s="138"/>
      <c r="C38" s="139"/>
      <c r="D38" s="139">
        <v>32</v>
      </c>
      <c r="E38" s="139">
        <v>93</v>
      </c>
      <c r="F38" s="139">
        <v>22</v>
      </c>
      <c r="G38" s="139">
        <v>0</v>
      </c>
      <c r="H38" s="139">
        <v>0</v>
      </c>
      <c r="J38" s="86" t="s">
        <v>57</v>
      </c>
      <c r="K38" s="71" t="s">
        <v>83</v>
      </c>
      <c r="L38" s="71" t="s">
        <v>87</v>
      </c>
      <c r="M38" s="82"/>
      <c r="N38" s="83">
        <v>70235</v>
      </c>
      <c r="O38" s="82"/>
      <c r="P38" s="88">
        <v>3849</v>
      </c>
      <c r="Q38" s="91">
        <f t="shared" si="0"/>
        <v>107772</v>
      </c>
    </row>
    <row r="39" spans="1:17">
      <c r="A39" s="135"/>
      <c r="B39" s="138"/>
      <c r="C39" s="139"/>
      <c r="D39" s="139"/>
      <c r="E39" s="139"/>
      <c r="F39" s="139"/>
      <c r="G39" s="139"/>
      <c r="H39" s="139"/>
      <c r="J39" s="86" t="s">
        <v>57</v>
      </c>
      <c r="K39" s="71" t="s">
        <v>50</v>
      </c>
      <c r="L39" s="71" t="s">
        <v>86</v>
      </c>
      <c r="M39" s="82"/>
      <c r="N39" s="83">
        <v>70222</v>
      </c>
      <c r="O39" s="82"/>
      <c r="P39" s="88">
        <v>3529</v>
      </c>
      <c r="Q39" s="91">
        <f t="shared" si="0"/>
        <v>98812</v>
      </c>
    </row>
    <row r="40" spans="1:17" s="161" customFormat="1">
      <c r="A40" s="135" t="s">
        <v>45</v>
      </c>
      <c r="B40" s="138"/>
      <c r="C40" s="139"/>
      <c r="D40" s="139">
        <v>59</v>
      </c>
      <c r="E40" s="139">
        <v>62</v>
      </c>
      <c r="F40" s="139">
        <v>57</v>
      </c>
      <c r="G40" s="139">
        <v>67</v>
      </c>
      <c r="H40" s="139">
        <v>58</v>
      </c>
      <c r="J40" s="81"/>
      <c r="K40" s="71"/>
      <c r="L40" s="71"/>
      <c r="M40" s="82"/>
      <c r="N40" s="83"/>
      <c r="O40" s="82"/>
      <c r="P40" s="88"/>
      <c r="Q40" s="88">
        <f t="shared" si="0"/>
        <v>0</v>
      </c>
    </row>
    <row r="41" spans="1:17" s="160" customFormat="1">
      <c r="A41" s="135"/>
      <c r="B41" s="138"/>
      <c r="C41" s="138"/>
      <c r="D41" s="138"/>
      <c r="E41" s="139"/>
      <c r="F41" s="139"/>
      <c r="G41" s="139"/>
      <c r="H41" s="139"/>
      <c r="I41" s="26"/>
      <c r="J41" s="99" t="s">
        <v>42</v>
      </c>
      <c r="K41" s="100"/>
      <c r="L41" s="100"/>
      <c r="M41" s="102"/>
      <c r="N41" s="103"/>
      <c r="O41" s="102"/>
      <c r="P41" s="104">
        <f>SUM(P37:P40)</f>
        <v>9784</v>
      </c>
      <c r="Q41" s="104">
        <f t="shared" si="0"/>
        <v>273952</v>
      </c>
    </row>
    <row r="42" spans="1:17" s="160" customFormat="1">
      <c r="J42" s="105"/>
      <c r="K42" s="71"/>
      <c r="L42" s="71"/>
      <c r="M42" s="82"/>
      <c r="N42" s="83"/>
      <c r="O42" s="82"/>
      <c r="P42" s="88"/>
      <c r="Q42" s="88">
        <f t="shared" si="0"/>
        <v>0</v>
      </c>
    </row>
    <row r="43" spans="1:17" s="160" customFormat="1">
      <c r="J43" s="106" t="s">
        <v>48</v>
      </c>
      <c r="K43" s="107"/>
      <c r="L43" s="107"/>
      <c r="M43" s="108"/>
      <c r="N43" s="109"/>
      <c r="O43" s="108"/>
      <c r="P43" s="110">
        <f>+P41+P34+P16</f>
        <v>270438.39285714284</v>
      </c>
      <c r="Q43" s="110">
        <f t="shared" si="0"/>
        <v>7572275</v>
      </c>
    </row>
    <row r="44" spans="1:17">
      <c r="J44"/>
      <c r="K44"/>
      <c r="L44"/>
      <c r="M44"/>
      <c r="N44" s="83"/>
      <c r="O44"/>
      <c r="P44" s="88"/>
      <c r="Q44" s="88">
        <f t="shared" si="0"/>
        <v>0</v>
      </c>
    </row>
    <row r="45" spans="1:17">
      <c r="J45"/>
      <c r="K45"/>
      <c r="L45" s="71" t="s">
        <v>93</v>
      </c>
      <c r="M45"/>
      <c r="N45" s="83"/>
      <c r="O45"/>
      <c r="P45" s="111">
        <f>+P39+P38+P8+P11+P14+P37</f>
        <v>225138.39285714287</v>
      </c>
      <c r="Q45" s="111">
        <f t="shared" si="0"/>
        <v>6303875</v>
      </c>
    </row>
  </sheetData>
  <mergeCells count="4">
    <mergeCell ref="P2:Q2"/>
    <mergeCell ref="P3:Q3"/>
    <mergeCell ref="B1:D1"/>
    <mergeCell ref="C2:D2"/>
  </mergeCells>
  <phoneticPr fontId="25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5"/>
  <sheetViews>
    <sheetView workbookViewId="0">
      <selection activeCell="C14" sqref="C14"/>
    </sheetView>
  </sheetViews>
  <sheetFormatPr defaultColWidth="9" defaultRowHeight="12.75" customHeight="1"/>
  <cols>
    <col min="1" max="1" width="20.85546875" bestFit="1" customWidth="1"/>
    <col min="9" max="9" width="9.140625" customWidth="1"/>
    <col min="10" max="10" width="19.42578125" style="71" customWidth="1"/>
    <col min="11" max="11" width="28.28515625" style="71" customWidth="1"/>
    <col min="12" max="12" width="13.140625" style="71" customWidth="1"/>
    <col min="13" max="13" width="1.42578125" style="71" customWidth="1"/>
    <col min="14" max="14" width="9.140625" style="71" customWidth="1"/>
    <col min="15" max="15" width="1" style="71" customWidth="1"/>
    <col min="16" max="16" width="9.140625" style="71" customWidth="1"/>
    <col min="17" max="17" width="9.85546875" style="71" customWidth="1"/>
  </cols>
  <sheetData>
    <row r="1" spans="1:17" s="160" customFormat="1">
      <c r="A1" s="168" t="s">
        <v>133</v>
      </c>
      <c r="B1" s="168"/>
      <c r="C1" s="175"/>
    </row>
    <row r="2" spans="1:17" s="161" customFormat="1">
      <c r="A2" s="25">
        <v>1999</v>
      </c>
      <c r="B2" s="170">
        <v>2000</v>
      </c>
      <c r="C2" s="176"/>
      <c r="J2" s="72">
        <v>36951</v>
      </c>
      <c r="K2" s="73"/>
      <c r="L2" s="73"/>
      <c r="M2" s="74"/>
      <c r="N2" s="75"/>
      <c r="O2" s="74"/>
      <c r="P2" s="173" t="s">
        <v>82</v>
      </c>
      <c r="Q2" s="174"/>
    </row>
    <row r="3" spans="1:17" s="160" customFormat="1">
      <c r="A3" s="25"/>
      <c r="B3" s="27" t="s">
        <v>21</v>
      </c>
      <c r="C3" s="140" t="s">
        <v>22</v>
      </c>
      <c r="J3" s="76" t="s">
        <v>89</v>
      </c>
      <c r="K3" s="77">
        <v>31</v>
      </c>
      <c r="L3" s="78" t="s">
        <v>52</v>
      </c>
      <c r="M3" s="79"/>
      <c r="N3" s="80" t="s">
        <v>51</v>
      </c>
      <c r="O3" s="79"/>
      <c r="P3" s="172"/>
      <c r="Q3" s="172"/>
    </row>
    <row r="4" spans="1:17">
      <c r="A4" s="26">
        <v>110</v>
      </c>
      <c r="B4" s="134">
        <v>76.5</v>
      </c>
      <c r="C4" s="49">
        <v>248</v>
      </c>
      <c r="J4" s="81"/>
      <c r="M4" s="82"/>
      <c r="N4" s="83"/>
      <c r="O4" s="82"/>
      <c r="P4" s="84" t="s">
        <v>49</v>
      </c>
      <c r="Q4" s="85" t="s">
        <v>53</v>
      </c>
    </row>
    <row r="5" spans="1:17" s="161" customFormat="1">
      <c r="A5" s="26">
        <v>75</v>
      </c>
      <c r="B5" s="31">
        <v>72</v>
      </c>
      <c r="C5" s="49">
        <v>68</v>
      </c>
      <c r="J5" s="86"/>
      <c r="K5" s="71"/>
      <c r="L5" s="71"/>
      <c r="M5" s="82"/>
      <c r="N5" s="83"/>
      <c r="O5" s="82"/>
      <c r="P5" s="71"/>
      <c r="Q5" s="71"/>
    </row>
    <row r="6" spans="1:17">
      <c r="A6" s="30">
        <v>53</v>
      </c>
      <c r="B6" s="31">
        <v>54</v>
      </c>
      <c r="C6" s="141">
        <v>46</v>
      </c>
      <c r="J6" s="87" t="s">
        <v>8</v>
      </c>
      <c r="M6" s="82"/>
      <c r="N6" s="83"/>
      <c r="O6" s="82"/>
    </row>
    <row r="7" spans="1:17">
      <c r="A7" s="26">
        <v>64</v>
      </c>
      <c r="B7" s="31">
        <v>63</v>
      </c>
      <c r="C7" s="49">
        <v>57</v>
      </c>
      <c r="J7" s="86" t="s">
        <v>54</v>
      </c>
      <c r="K7" s="71" t="s">
        <v>55</v>
      </c>
      <c r="L7" s="71" t="s">
        <v>56</v>
      </c>
      <c r="M7" s="82"/>
      <c r="N7" s="83"/>
      <c r="O7" s="82"/>
      <c r="P7" s="88">
        <v>0</v>
      </c>
      <c r="Q7" s="88">
        <v>0</v>
      </c>
    </row>
    <row r="8" spans="1:17" s="161" customFormat="1">
      <c r="A8" s="26"/>
      <c r="B8" s="31"/>
      <c r="C8" s="49"/>
      <c r="J8" s="86" t="s">
        <v>57</v>
      </c>
      <c r="K8" s="89" t="s">
        <v>92</v>
      </c>
      <c r="L8" s="89" t="s">
        <v>58</v>
      </c>
      <c r="M8" s="90"/>
      <c r="N8" s="83">
        <v>70201</v>
      </c>
      <c r="O8" s="90"/>
      <c r="P8" s="88">
        <v>10500</v>
      </c>
      <c r="Q8" s="91">
        <f t="shared" ref="Q8:Q45" si="0">+P8*$K$3</f>
        <v>325500</v>
      </c>
    </row>
    <row r="9" spans="1:17" s="160" customFormat="1">
      <c r="A9" s="26"/>
      <c r="B9" s="31"/>
      <c r="C9" s="140" t="s">
        <v>7</v>
      </c>
      <c r="J9" s="86" t="s">
        <v>59</v>
      </c>
      <c r="K9" s="71" t="s">
        <v>95</v>
      </c>
      <c r="L9" s="71" t="s">
        <v>60</v>
      </c>
      <c r="M9" s="82"/>
      <c r="N9" s="83">
        <v>72063</v>
      </c>
      <c r="O9" s="82"/>
      <c r="P9" s="88">
        <v>0</v>
      </c>
      <c r="Q9" s="91">
        <f t="shared" si="0"/>
        <v>0</v>
      </c>
    </row>
    <row r="10" spans="1:17">
      <c r="A10" s="35">
        <v>66</v>
      </c>
      <c r="B10" s="36">
        <v>124.6</v>
      </c>
      <c r="C10" s="142">
        <v>139.804</v>
      </c>
      <c r="J10" s="86" t="s">
        <v>61</v>
      </c>
      <c r="K10" s="71" t="s">
        <v>88</v>
      </c>
      <c r="L10" s="71" t="s">
        <v>94</v>
      </c>
      <c r="M10" s="82"/>
      <c r="N10" s="83">
        <v>78418</v>
      </c>
      <c r="O10" s="82"/>
      <c r="P10" s="88">
        <v>250</v>
      </c>
      <c r="Q10" s="91">
        <f t="shared" si="0"/>
        <v>7750</v>
      </c>
    </row>
    <row r="11" spans="1:17">
      <c r="A11" s="35">
        <v>8.0779999999999994</v>
      </c>
      <c r="B11" s="36">
        <v>7.2</v>
      </c>
      <c r="C11" s="142">
        <v>7.55</v>
      </c>
      <c r="J11" s="86" t="s">
        <v>57</v>
      </c>
      <c r="K11" s="71" t="s">
        <v>62</v>
      </c>
      <c r="L11" s="71" t="s">
        <v>63</v>
      </c>
      <c r="M11" s="82"/>
      <c r="N11" s="83">
        <v>70549</v>
      </c>
      <c r="O11" s="82"/>
      <c r="P11" s="88">
        <v>5000</v>
      </c>
      <c r="Q11" s="91">
        <f t="shared" si="0"/>
        <v>155000</v>
      </c>
    </row>
    <row r="12" spans="1:17" s="160" customFormat="1">
      <c r="A12" s="14">
        <f>+A10+A11</f>
        <v>74.078000000000003</v>
      </c>
      <c r="B12" s="39">
        <f>+B10+B11</f>
        <v>131.79999999999998</v>
      </c>
      <c r="C12" s="143">
        <f>+C10+C11</f>
        <v>147.35400000000001</v>
      </c>
      <c r="J12" s="86"/>
      <c r="K12" s="71"/>
      <c r="L12" s="92" t="s">
        <v>64</v>
      </c>
      <c r="M12" s="93"/>
      <c r="N12" s="94"/>
      <c r="O12" s="93"/>
      <c r="P12" s="95">
        <v>15750</v>
      </c>
      <c r="Q12" s="95">
        <f t="shared" si="0"/>
        <v>488250</v>
      </c>
    </row>
    <row r="13" spans="1:17">
      <c r="A13" s="11">
        <v>57</v>
      </c>
      <c r="B13" s="41">
        <v>53.6</v>
      </c>
      <c r="C13" s="144">
        <v>45.3</v>
      </c>
      <c r="J13" s="86"/>
      <c r="M13" s="82"/>
      <c r="N13" s="83"/>
      <c r="O13" s="82"/>
      <c r="P13" s="88"/>
      <c r="Q13" s="96">
        <f t="shared" si="0"/>
        <v>0</v>
      </c>
    </row>
    <row r="14" spans="1:17" ht="13.5" thickBot="1">
      <c r="A14" s="17">
        <f>+A13+A12</f>
        <v>131.078</v>
      </c>
      <c r="B14" s="43">
        <f>+B13+B12</f>
        <v>185.39999999999998</v>
      </c>
      <c r="C14" s="145">
        <f>+C13+C12</f>
        <v>192.654</v>
      </c>
      <c r="J14" s="86" t="s">
        <v>57</v>
      </c>
      <c r="K14" s="71" t="s">
        <v>65</v>
      </c>
      <c r="L14" s="97" t="s">
        <v>58</v>
      </c>
      <c r="M14" s="98"/>
      <c r="N14" s="83">
        <v>292249</v>
      </c>
      <c r="O14" s="98"/>
      <c r="P14" s="88">
        <f>140791+(94811/K3)</f>
        <v>143849.4193548387</v>
      </c>
      <c r="Q14" s="91">
        <f t="shared" si="0"/>
        <v>4459332</v>
      </c>
    </row>
    <row r="15" spans="1:17" s="160" customFormat="1" ht="13.5" thickBot="1">
      <c r="J15" s="86"/>
      <c r="K15" s="71"/>
      <c r="L15" s="71"/>
      <c r="M15" s="82"/>
      <c r="N15" s="83"/>
      <c r="O15" s="82"/>
      <c r="P15" s="88"/>
      <c r="Q15" s="88">
        <f t="shared" si="0"/>
        <v>0</v>
      </c>
    </row>
    <row r="16" spans="1:17" ht="15.75">
      <c r="A16" s="45" t="s">
        <v>134</v>
      </c>
      <c r="B16" s="46"/>
      <c r="C16" s="46"/>
      <c r="D16" s="46"/>
      <c r="E16" s="46"/>
      <c r="F16" s="46"/>
      <c r="G16" s="46"/>
      <c r="H16" s="46"/>
      <c r="J16" s="99" t="s">
        <v>10</v>
      </c>
      <c r="K16" s="100"/>
      <c r="L16" s="101"/>
      <c r="M16" s="102"/>
      <c r="N16" s="103"/>
      <c r="O16" s="102"/>
      <c r="P16" s="104">
        <f>+P14+P12</f>
        <v>159599.4193548387</v>
      </c>
      <c r="Q16" s="104">
        <f t="shared" si="0"/>
        <v>4947582</v>
      </c>
    </row>
    <row r="17" spans="1:17" ht="15.75">
      <c r="A17" s="146"/>
      <c r="J17" s="86"/>
      <c r="M17" s="82"/>
      <c r="N17" s="83"/>
      <c r="O17" s="82"/>
      <c r="P17" s="88"/>
      <c r="Q17" s="88">
        <f t="shared" si="0"/>
        <v>0</v>
      </c>
    </row>
    <row r="18" spans="1:17" ht="18">
      <c r="A18" s="57"/>
      <c r="B18" s="51">
        <v>1993</v>
      </c>
      <c r="C18" s="51">
        <v>1994</v>
      </c>
      <c r="D18" s="51">
        <v>1995</v>
      </c>
      <c r="E18" s="51">
        <v>1996</v>
      </c>
      <c r="F18" s="51">
        <v>1997</v>
      </c>
      <c r="G18" s="51">
        <v>1998</v>
      </c>
      <c r="H18" s="51">
        <v>1999</v>
      </c>
      <c r="J18" s="87" t="s">
        <v>11</v>
      </c>
      <c r="M18" s="82"/>
      <c r="N18" s="83"/>
      <c r="O18" s="82"/>
      <c r="P18" s="88"/>
      <c r="Q18" s="88">
        <f t="shared" si="0"/>
        <v>0</v>
      </c>
    </row>
    <row r="19" spans="1:17" ht="15.75">
      <c r="A19" s="52" t="s">
        <v>24</v>
      </c>
      <c r="B19" s="55"/>
      <c r="C19" s="55"/>
      <c r="D19" s="55"/>
      <c r="E19" s="55"/>
      <c r="F19" s="55"/>
      <c r="G19" s="55"/>
      <c r="H19" s="132"/>
      <c r="J19" s="86" t="s">
        <v>54</v>
      </c>
      <c r="K19" s="71" t="s">
        <v>66</v>
      </c>
      <c r="L19" s="71" t="s">
        <v>56</v>
      </c>
      <c r="M19" s="82"/>
      <c r="N19" s="83"/>
      <c r="O19" s="82"/>
      <c r="P19" s="88">
        <v>0</v>
      </c>
      <c r="Q19" s="88">
        <f t="shared" si="0"/>
        <v>0</v>
      </c>
    </row>
    <row r="20" spans="1:17" ht="15.75">
      <c r="A20" s="57"/>
      <c r="B20" s="55"/>
      <c r="C20" s="55"/>
      <c r="D20" s="55"/>
      <c r="E20" s="55"/>
      <c r="F20" s="55"/>
      <c r="G20" s="55"/>
      <c r="H20" s="132"/>
      <c r="J20" s="86" t="s">
        <v>67</v>
      </c>
      <c r="L20" s="71" t="s">
        <v>68</v>
      </c>
      <c r="M20" s="82"/>
      <c r="N20" s="83">
        <v>70114</v>
      </c>
      <c r="O20" s="82"/>
      <c r="P20" s="88">
        <v>250</v>
      </c>
      <c r="Q20" s="88">
        <f t="shared" si="0"/>
        <v>7750</v>
      </c>
    </row>
    <row r="21" spans="1:17" ht="15.75">
      <c r="A21" s="57"/>
      <c r="B21" s="55"/>
      <c r="C21" s="55"/>
      <c r="D21" s="55"/>
      <c r="E21" s="55"/>
      <c r="F21" s="55"/>
      <c r="G21" s="55"/>
      <c r="H21" s="132"/>
      <c r="J21" s="86" t="s">
        <v>61</v>
      </c>
      <c r="K21" s="71" t="s">
        <v>69</v>
      </c>
      <c r="L21" s="71" t="s">
        <v>70</v>
      </c>
      <c r="M21" s="82"/>
      <c r="N21" s="83">
        <v>70495</v>
      </c>
      <c r="O21" s="82"/>
      <c r="P21" s="88">
        <v>20000</v>
      </c>
      <c r="Q21" s="88">
        <f t="shared" si="0"/>
        <v>620000</v>
      </c>
    </row>
    <row r="22" spans="1:17" s="160" customFormat="1">
      <c r="A22" s="135" t="s">
        <v>2</v>
      </c>
      <c r="B22" s="136">
        <v>161</v>
      </c>
      <c r="C22" s="136">
        <v>141</v>
      </c>
      <c r="D22" s="136">
        <v>158.5</v>
      </c>
      <c r="E22" s="136">
        <v>265</v>
      </c>
      <c r="F22" s="136">
        <v>82.5</v>
      </c>
      <c r="G22" s="136">
        <v>217</v>
      </c>
      <c r="H22" s="136">
        <v>110</v>
      </c>
      <c r="J22" s="86" t="s">
        <v>71</v>
      </c>
      <c r="K22" s="71" t="s">
        <v>72</v>
      </c>
      <c r="L22" s="71" t="s">
        <v>70</v>
      </c>
      <c r="M22" s="82"/>
      <c r="N22" s="83">
        <v>70499</v>
      </c>
      <c r="O22" s="82"/>
      <c r="P22" s="88">
        <v>10000</v>
      </c>
      <c r="Q22" s="88">
        <f t="shared" si="0"/>
        <v>310000</v>
      </c>
    </row>
    <row r="23" spans="1:17">
      <c r="A23" s="135" t="s">
        <v>3</v>
      </c>
      <c r="B23" s="136">
        <v>39.5</v>
      </c>
      <c r="C23" s="136">
        <v>70</v>
      </c>
      <c r="D23" s="136">
        <v>94</v>
      </c>
      <c r="E23" s="136">
        <v>50</v>
      </c>
      <c r="F23" s="136">
        <v>90.5</v>
      </c>
      <c r="G23" s="136">
        <v>63</v>
      </c>
      <c r="H23" s="136">
        <v>70.5</v>
      </c>
      <c r="J23" s="86"/>
      <c r="L23" s="71" t="s">
        <v>73</v>
      </c>
      <c r="M23" s="82"/>
      <c r="N23" s="83"/>
      <c r="O23" s="82"/>
      <c r="P23" s="88"/>
      <c r="Q23" s="88">
        <f t="shared" si="0"/>
        <v>0</v>
      </c>
    </row>
    <row r="24" spans="1:17">
      <c r="A24" s="135" t="s">
        <v>27</v>
      </c>
      <c r="B24" s="136">
        <v>71.5</v>
      </c>
      <c r="C24" s="136">
        <v>73.8</v>
      </c>
      <c r="D24" s="136">
        <v>71.400000000000006</v>
      </c>
      <c r="E24" s="136">
        <v>69.8</v>
      </c>
      <c r="F24" s="136">
        <v>75</v>
      </c>
      <c r="G24" s="136">
        <v>70.900000000000006</v>
      </c>
      <c r="H24" s="136">
        <v>74.5</v>
      </c>
      <c r="J24" s="86" t="s">
        <v>61</v>
      </c>
      <c r="K24" s="71" t="s">
        <v>96</v>
      </c>
      <c r="L24" s="71" t="s">
        <v>74</v>
      </c>
      <c r="M24" s="82"/>
      <c r="N24" s="83">
        <v>78417</v>
      </c>
      <c r="O24" s="82"/>
      <c r="P24" s="88">
        <v>0</v>
      </c>
      <c r="Q24" s="88">
        <f t="shared" si="0"/>
        <v>0</v>
      </c>
    </row>
    <row r="25" spans="1:17" s="160" customFormat="1">
      <c r="A25" s="135" t="s">
        <v>28</v>
      </c>
      <c r="B25" s="136">
        <v>50.6</v>
      </c>
      <c r="C25" s="136">
        <v>51.6</v>
      </c>
      <c r="D25" s="136">
        <v>54.4</v>
      </c>
      <c r="E25" s="136">
        <v>46.3</v>
      </c>
      <c r="F25" s="136">
        <v>55.5</v>
      </c>
      <c r="G25" s="136">
        <v>49.2</v>
      </c>
      <c r="H25" s="136">
        <v>52.9</v>
      </c>
      <c r="J25" s="86"/>
      <c r="K25" s="71"/>
      <c r="L25" s="71"/>
      <c r="M25" s="82"/>
      <c r="N25" s="83"/>
      <c r="O25" s="82"/>
      <c r="P25" s="88"/>
      <c r="Q25" s="88">
        <f t="shared" si="0"/>
        <v>0</v>
      </c>
    </row>
    <row r="26" spans="1:17">
      <c r="A26" s="135" t="s">
        <v>29</v>
      </c>
      <c r="B26" s="136">
        <v>61.1</v>
      </c>
      <c r="C26" s="136">
        <v>62.7</v>
      </c>
      <c r="D26" s="136">
        <v>62.9</v>
      </c>
      <c r="E26" s="136">
        <v>58.1</v>
      </c>
      <c r="F26" s="136">
        <v>65.3</v>
      </c>
      <c r="G26" s="136">
        <v>60</v>
      </c>
      <c r="H26" s="136">
        <v>63.7</v>
      </c>
      <c r="J26" s="81"/>
      <c r="K26" s="87" t="s">
        <v>75</v>
      </c>
      <c r="M26" s="82"/>
      <c r="N26" s="83"/>
      <c r="O26" s="82"/>
      <c r="P26" s="88">
        <v>30250</v>
      </c>
      <c r="Q26" s="88">
        <f t="shared" si="0"/>
        <v>937750</v>
      </c>
    </row>
    <row r="27" spans="1:17">
      <c r="A27" s="135" t="s">
        <v>30</v>
      </c>
      <c r="B27" s="137" t="s">
        <v>135</v>
      </c>
      <c r="C27" s="137" t="s">
        <v>136</v>
      </c>
      <c r="D27" s="137" t="s">
        <v>137</v>
      </c>
      <c r="E27" s="137" t="s">
        <v>138</v>
      </c>
      <c r="F27" s="137" t="s">
        <v>139</v>
      </c>
      <c r="G27" s="137" t="s">
        <v>140</v>
      </c>
      <c r="H27" s="137" t="s">
        <v>32</v>
      </c>
      <c r="J27" s="87"/>
      <c r="M27" s="82"/>
      <c r="N27" s="83"/>
      <c r="O27" s="82"/>
      <c r="P27" s="88"/>
      <c r="Q27" s="88">
        <f t="shared" si="0"/>
        <v>0</v>
      </c>
    </row>
    <row r="28" spans="1:17">
      <c r="A28" s="135" t="s">
        <v>35</v>
      </c>
      <c r="B28" s="137" t="s">
        <v>141</v>
      </c>
      <c r="C28" s="137" t="s">
        <v>142</v>
      </c>
      <c r="D28" s="137" t="s">
        <v>128</v>
      </c>
      <c r="E28" s="137" t="s">
        <v>143</v>
      </c>
      <c r="F28" s="137" t="s">
        <v>144</v>
      </c>
      <c r="G28" s="137" t="s">
        <v>145</v>
      </c>
      <c r="H28" s="137" t="s">
        <v>146</v>
      </c>
      <c r="J28" s="86" t="s">
        <v>76</v>
      </c>
      <c r="K28" s="71" t="s">
        <v>91</v>
      </c>
      <c r="L28" s="71" t="s">
        <v>90</v>
      </c>
      <c r="M28" s="82"/>
      <c r="N28" s="83">
        <v>60952</v>
      </c>
      <c r="O28" s="82"/>
      <c r="P28" s="88">
        <v>4000</v>
      </c>
      <c r="Q28" s="88">
        <f t="shared" si="0"/>
        <v>124000</v>
      </c>
    </row>
    <row r="29" spans="1:17">
      <c r="A29" s="57"/>
      <c r="J29" s="86" t="s">
        <v>61</v>
      </c>
      <c r="K29" s="71" t="s">
        <v>77</v>
      </c>
      <c r="L29" s="71" t="s">
        <v>63</v>
      </c>
      <c r="M29" s="82"/>
      <c r="N29" s="83">
        <v>70550</v>
      </c>
      <c r="O29" s="82"/>
      <c r="P29" s="88">
        <v>8000</v>
      </c>
      <c r="Q29" s="88">
        <f t="shared" si="0"/>
        <v>248000</v>
      </c>
    </row>
    <row r="30" spans="1:17">
      <c r="A30" s="58" t="s">
        <v>41</v>
      </c>
      <c r="J30" s="86" t="s">
        <v>78</v>
      </c>
      <c r="K30" s="71" t="s">
        <v>79</v>
      </c>
      <c r="L30" s="71" t="s">
        <v>80</v>
      </c>
      <c r="M30" s="82"/>
      <c r="N30" s="83">
        <v>70119</v>
      </c>
      <c r="O30" s="82"/>
      <c r="P30" s="88">
        <v>2800</v>
      </c>
      <c r="Q30" s="88">
        <f t="shared" si="0"/>
        <v>86800</v>
      </c>
    </row>
    <row r="31" spans="1:17" s="160" customFormat="1">
      <c r="A31" s="135" t="s">
        <v>10</v>
      </c>
      <c r="B31" s="138"/>
      <c r="C31" s="139"/>
      <c r="D31" s="139">
        <v>177</v>
      </c>
      <c r="E31" s="139">
        <v>258</v>
      </c>
      <c r="F31" s="139">
        <v>120</v>
      </c>
      <c r="G31" s="139">
        <v>212</v>
      </c>
      <c r="H31" s="139">
        <v>66</v>
      </c>
      <c r="J31" s="86"/>
      <c r="K31" s="71"/>
      <c r="L31" s="71"/>
      <c r="M31" s="82"/>
      <c r="N31" s="83"/>
      <c r="O31" s="82"/>
      <c r="P31" s="88"/>
      <c r="Q31" s="88">
        <f t="shared" si="0"/>
        <v>0</v>
      </c>
    </row>
    <row r="32" spans="1:17">
      <c r="A32" s="135" t="s">
        <v>42</v>
      </c>
      <c r="B32" s="138"/>
      <c r="C32" s="139"/>
      <c r="D32" s="139">
        <v>8</v>
      </c>
      <c r="E32" s="139">
        <v>8</v>
      </c>
      <c r="F32" s="139">
        <v>5</v>
      </c>
      <c r="G32" s="139">
        <v>10</v>
      </c>
      <c r="H32" s="139">
        <v>8</v>
      </c>
      <c r="J32" s="81"/>
      <c r="K32" s="87" t="s">
        <v>81</v>
      </c>
      <c r="M32" s="82"/>
      <c r="N32" s="83"/>
      <c r="O32" s="82"/>
      <c r="P32" s="88">
        <v>14800</v>
      </c>
      <c r="Q32" s="88">
        <f t="shared" si="0"/>
        <v>458800</v>
      </c>
    </row>
    <row r="33" spans="1:17" s="160" customFormat="1">
      <c r="A33" s="135"/>
      <c r="B33" s="138"/>
      <c r="C33" s="139"/>
      <c r="D33" s="139"/>
      <c r="E33" s="139"/>
      <c r="F33" s="139"/>
      <c r="G33" s="139"/>
      <c r="H33" s="139"/>
      <c r="J33" s="86"/>
      <c r="K33" s="71"/>
      <c r="L33" s="71"/>
      <c r="M33" s="82"/>
      <c r="N33" s="83"/>
      <c r="O33" s="82"/>
      <c r="P33" s="88"/>
      <c r="Q33" s="88">
        <f t="shared" si="0"/>
        <v>0</v>
      </c>
    </row>
    <row r="34" spans="1:17" s="161" customFormat="1">
      <c r="A34" s="135" t="s">
        <v>44</v>
      </c>
      <c r="B34" s="138"/>
      <c r="C34" s="139"/>
      <c r="D34" s="147">
        <f>+D31+D32-D33</f>
        <v>185</v>
      </c>
      <c r="E34" s="147">
        <f>+E31+E32-E33</f>
        <v>266</v>
      </c>
      <c r="F34" s="147">
        <f>+F31+F32-F33</f>
        <v>125</v>
      </c>
      <c r="G34" s="147">
        <f>+G31+G32-G33</f>
        <v>222</v>
      </c>
      <c r="H34" s="147">
        <f>+H31+H32-H33</f>
        <v>74</v>
      </c>
      <c r="J34" s="99" t="s">
        <v>45</v>
      </c>
      <c r="K34" s="100"/>
      <c r="L34" s="101"/>
      <c r="M34" s="102"/>
      <c r="N34" s="103"/>
      <c r="O34" s="102"/>
      <c r="P34" s="104">
        <f>+P32+P26</f>
        <v>45050</v>
      </c>
      <c r="Q34" s="104">
        <f t="shared" si="0"/>
        <v>1396550</v>
      </c>
    </row>
    <row r="35" spans="1:17" s="160" customFormat="1">
      <c r="A35" s="135"/>
      <c r="B35" s="138"/>
      <c r="C35" s="139"/>
      <c r="D35" s="139"/>
      <c r="E35" s="139"/>
      <c r="F35" s="139"/>
      <c r="G35" s="139"/>
      <c r="H35" s="139"/>
      <c r="J35" s="86"/>
      <c r="K35" s="71"/>
      <c r="L35" s="71"/>
      <c r="M35" s="82"/>
      <c r="N35" s="83"/>
      <c r="O35" s="82"/>
      <c r="P35" s="88"/>
      <c r="Q35" s="88">
        <f t="shared" si="0"/>
        <v>0</v>
      </c>
    </row>
    <row r="36" spans="1:17">
      <c r="A36" s="135" t="s">
        <v>45</v>
      </c>
      <c r="B36" s="138"/>
      <c r="C36" s="139"/>
      <c r="D36" s="139">
        <v>56</v>
      </c>
      <c r="E36" s="139">
        <v>59</v>
      </c>
      <c r="F36" s="139">
        <v>54</v>
      </c>
      <c r="G36" s="139">
        <v>64</v>
      </c>
      <c r="H36" s="139">
        <v>57</v>
      </c>
      <c r="J36" s="87" t="s">
        <v>9</v>
      </c>
      <c r="K36" s="92"/>
      <c r="M36" s="82"/>
      <c r="N36" s="83"/>
      <c r="O36" s="82"/>
      <c r="P36" s="88"/>
      <c r="Q36" s="88">
        <f t="shared" si="0"/>
        <v>0</v>
      </c>
    </row>
    <row r="37" spans="1:17" s="161" customFormat="1">
      <c r="A37" s="135"/>
      <c r="B37" s="138"/>
      <c r="C37" s="139"/>
      <c r="D37" s="139"/>
      <c r="E37" s="139"/>
      <c r="F37" s="139"/>
      <c r="G37" s="139"/>
      <c r="H37" s="139"/>
      <c r="J37" s="86" t="s">
        <v>57</v>
      </c>
      <c r="K37" s="71" t="s">
        <v>84</v>
      </c>
      <c r="L37" s="71" t="s">
        <v>85</v>
      </c>
      <c r="M37" s="82"/>
      <c r="N37" s="83">
        <v>70211</v>
      </c>
      <c r="O37" s="82"/>
      <c r="P37" s="88">
        <v>1875</v>
      </c>
      <c r="Q37" s="91">
        <f t="shared" si="0"/>
        <v>58125</v>
      </c>
    </row>
    <row r="38" spans="1:17">
      <c r="A38" s="135" t="s">
        <v>46</v>
      </c>
      <c r="B38" s="148"/>
      <c r="C38" s="147"/>
      <c r="D38" s="147">
        <f>+D36+D34</f>
        <v>241</v>
      </c>
      <c r="E38" s="147">
        <f>+E36+E34</f>
        <v>325</v>
      </c>
      <c r="F38" s="147">
        <f>+F36+F34</f>
        <v>179</v>
      </c>
      <c r="G38" s="147">
        <f>+G36+G34</f>
        <v>286</v>
      </c>
      <c r="H38" s="147">
        <f>+H36+H34</f>
        <v>131</v>
      </c>
      <c r="J38" s="86" t="s">
        <v>57</v>
      </c>
      <c r="K38" s="71" t="s">
        <v>83</v>
      </c>
      <c r="L38" s="71" t="s">
        <v>87</v>
      </c>
      <c r="M38" s="82"/>
      <c r="N38" s="83">
        <v>70235</v>
      </c>
      <c r="O38" s="82"/>
      <c r="P38" s="88">
        <v>3000</v>
      </c>
      <c r="Q38" s="91">
        <f t="shared" si="0"/>
        <v>93000</v>
      </c>
    </row>
    <row r="39" spans="1:17">
      <c r="A39" s="135"/>
      <c r="B39" s="138"/>
      <c r="C39" s="139"/>
      <c r="D39" s="139"/>
      <c r="E39" s="139"/>
      <c r="F39" s="139"/>
      <c r="G39" s="139"/>
      <c r="H39" s="139"/>
      <c r="J39" s="86" t="s">
        <v>57</v>
      </c>
      <c r="K39" s="71" t="s">
        <v>50</v>
      </c>
      <c r="L39" s="71" t="s">
        <v>86</v>
      </c>
      <c r="M39" s="82"/>
      <c r="N39" s="83">
        <v>70222</v>
      </c>
      <c r="O39" s="82"/>
      <c r="P39" s="88">
        <v>2750</v>
      </c>
      <c r="Q39" s="91">
        <f t="shared" si="0"/>
        <v>85250</v>
      </c>
    </row>
    <row r="40" spans="1:17" s="161" customFormat="1" ht="13.5" thickBot="1">
      <c r="A40" s="149" t="s">
        <v>147</v>
      </c>
      <c r="B40" s="150"/>
      <c r="C40" s="151"/>
      <c r="D40" s="151">
        <v>54</v>
      </c>
      <c r="E40" s="151">
        <v>86</v>
      </c>
      <c r="F40" s="151">
        <v>31</v>
      </c>
      <c r="G40" s="151">
        <v>62</v>
      </c>
      <c r="H40" s="151">
        <v>0</v>
      </c>
      <c r="J40" s="81"/>
      <c r="K40" s="71"/>
      <c r="L40" s="71"/>
      <c r="M40" s="82"/>
      <c r="N40" s="83"/>
      <c r="O40" s="82"/>
      <c r="P40" s="88"/>
      <c r="Q40" s="88">
        <f t="shared" si="0"/>
        <v>0</v>
      </c>
    </row>
    <row r="41" spans="1:17" s="160" customFormat="1">
      <c r="J41" s="99" t="s">
        <v>42</v>
      </c>
      <c r="K41" s="100"/>
      <c r="L41" s="100"/>
      <c r="M41" s="102"/>
      <c r="N41" s="103"/>
      <c r="O41" s="102"/>
      <c r="P41" s="104">
        <f>SUM(P37:P40)</f>
        <v>7625</v>
      </c>
      <c r="Q41" s="104">
        <f t="shared" si="0"/>
        <v>236375</v>
      </c>
    </row>
    <row r="42" spans="1:17">
      <c r="J42" s="105"/>
      <c r="M42" s="82"/>
      <c r="N42" s="83"/>
      <c r="O42" s="82"/>
      <c r="P42" s="88"/>
      <c r="Q42" s="88">
        <f t="shared" si="0"/>
        <v>0</v>
      </c>
    </row>
    <row r="43" spans="1:17">
      <c r="J43" s="106" t="s">
        <v>48</v>
      </c>
      <c r="K43" s="107"/>
      <c r="L43" s="107"/>
      <c r="M43" s="108"/>
      <c r="N43" s="109"/>
      <c r="O43" s="108"/>
      <c r="P43" s="110">
        <f>+P41+P34+P16</f>
        <v>212274.4193548387</v>
      </c>
      <c r="Q43" s="110">
        <f t="shared" si="0"/>
        <v>6580507</v>
      </c>
    </row>
    <row r="44" spans="1:17" s="160" customFormat="1">
      <c r="N44" s="83"/>
      <c r="P44" s="88"/>
      <c r="Q44" s="88">
        <f t="shared" si="0"/>
        <v>0</v>
      </c>
    </row>
    <row r="45" spans="1:17">
      <c r="L45" s="71" t="s">
        <v>93</v>
      </c>
      <c r="N45" s="83"/>
      <c r="P45" s="111">
        <f>+P39+P38+P8+P11+P14+P37</f>
        <v>166974.4193548387</v>
      </c>
      <c r="Q45" s="111">
        <f t="shared" si="0"/>
        <v>5176207</v>
      </c>
    </row>
  </sheetData>
  <mergeCells count="4">
    <mergeCell ref="A1:C1"/>
    <mergeCell ref="B2:C2"/>
    <mergeCell ref="P2:Q2"/>
    <mergeCell ref="P3:Q3"/>
  </mergeCells>
  <phoneticPr fontId="25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11"/>
  <sheetViews>
    <sheetView workbookViewId="0"/>
  </sheetViews>
  <sheetFormatPr defaultColWidth="9" defaultRowHeight="12.75"/>
  <sheetData>
    <row r="1" spans="2:2">
      <c r="B1" s="162" t="s">
        <v>152</v>
      </c>
    </row>
    <row r="2" spans="2:2">
      <c r="B2" s="162" t="s">
        <v>153</v>
      </c>
    </row>
    <row r="4" spans="2:2">
      <c r="B4" s="163" t="s">
        <v>154</v>
      </c>
    </row>
    <row r="5" spans="2:2">
      <c r="B5" s="164" t="s">
        <v>155</v>
      </c>
    </row>
    <row r="7" spans="2:2">
      <c r="B7" s="163" t="s">
        <v>156</v>
      </c>
    </row>
    <row r="8" spans="2:2">
      <c r="B8" s="164" t="s">
        <v>157</v>
      </c>
    </row>
    <row r="10" spans="2:2">
      <c r="B10" s="163" t="s">
        <v>158</v>
      </c>
    </row>
    <row r="11" spans="2:2">
      <c r="B11" s="164" t="s">
        <v>159</v>
      </c>
    </row>
  </sheetData>
  <phoneticPr fontId="25" type="noConversion"/>
  <hyperlinks>
    <hyperlink ref="B5" r:id="rId1" xr:uid="{00000000-0004-0000-0600-000000000000}"/>
    <hyperlink ref="B8" r:id="rId2" xr:uid="{00000000-0004-0000-0600-000001000000}"/>
    <hyperlink ref="B11" r:id="rId3" xr:uid="{00000000-0004-0000-0600-000002000000}"/>
  </hyperlink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Summary</vt:lpstr>
      <vt:lpstr>November</vt:lpstr>
      <vt:lpstr>December</vt:lpstr>
      <vt:lpstr>January</vt:lpstr>
      <vt:lpstr>February</vt:lpstr>
      <vt:lpstr>March</vt:lpstr>
      <vt:lpstr>Evaluation Warning</vt:lpstr>
      <vt:lpstr>Summary!Print_Area</vt:lpstr>
    </vt:vector>
  </TitlesOfParts>
  <Company>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chokshi</dc:creator>
  <cp:lastModifiedBy>Haoyu Dong</cp:lastModifiedBy>
  <cp:lastPrinted>2000-09-21T16:40:20Z</cp:lastPrinted>
  <dcterms:created xsi:type="dcterms:W3CDTF">2000-09-18T14:19:04Z</dcterms:created>
  <dcterms:modified xsi:type="dcterms:W3CDTF">2025-12-03T05:16:07Z</dcterms:modified>
</cp:coreProperties>
</file>